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745" activeTab="2"/>
  </bookViews>
  <sheets>
    <sheet name="Start" sheetId="1" r:id="rId1"/>
    <sheet name="Clients" sheetId="2" r:id="rId2"/>
    <sheet name="Factures" sheetId="3" r:id="rId3"/>
    <sheet name="Archives" sheetId="4" r:id="rId4"/>
    <sheet name="Stats" sheetId="5" r:id="rId5"/>
    <sheet name="Tickets" sheetId="6" r:id="rId6"/>
    <sheet name="Reliquats" sheetId="7" r:id="rId7"/>
    <sheet name="Temp" sheetId="8" r:id="rId8"/>
    <sheet name="Notes" sheetId="9" r:id="rId9"/>
    <sheet name="Achats" sheetId="10" r:id="rId10"/>
    <sheet name="Set" sheetId="11" r:id="rId11"/>
    <sheet name="Lang" sheetId="12" r:id="rId12"/>
  </sheets>
  <definedNames>
    <definedName name="_xlnm._FilterDatabase" localSheetId="1" hidden="1">Clients!$A$1:$B$9</definedName>
    <definedName name="_xlnm._FilterDatabase" localSheetId="2" hidden="1">Factures!$A$16:$P$1026</definedName>
    <definedName name="_xlnm._FilterDatabase" localSheetId="3" hidden="1">Archives!$A$1:$T$1005</definedName>
    <definedName name="_xlnm._FilterDatabase" localSheetId="5" hidden="1">Tickets!$A$16:$B$1028</definedName>
    <definedName name="_xlnm._FilterDatabase" localSheetId="6" hidden="1">Reliquats!$A$1:$E$10</definedName>
    <definedName name="_xlnm._FilterDatabase" localSheetId="8" hidden="1">Notes!$A$1:$D$100</definedName>
    <definedName name="_F" localSheetId="2" hidden="1">Factures!$A$16:$C$1026</definedName>
    <definedName name="_ff" localSheetId="2" hidden="1">Factures!$A$16:$N$1026</definedName>
    <definedName name="_filter" localSheetId="2" hidden="1">Factures!$A$16:$C$1026</definedName>
    <definedName name="_FilterCR" localSheetId="2" hidden="1">Factures!$A$16:$C$1026</definedName>
    <definedName name="_xlnm._FilterDatabase" localSheetId="10" hidden="1">Clients!$A$1:$B$9</definedName>
    <definedName name="_FilterDatabase2" localSheetId="2" hidden="1">Factures!$A$16:$E$1027</definedName>
    <definedName name="_flit" localSheetId="2" hidden="1">Factures!$A$16:$C$1026</definedName>
    <definedName name="a" localSheetId="5" hidden="1">Tickets!$A$16:$B$1028</definedName>
    <definedName name="Categories">Set!$I$2:$I$100</definedName>
    <definedName name="Clients">Clients!$B$2:$B$201</definedName>
    <definedName name="CondPmt">Set!$B$2:$B$31</definedName>
    <definedName name="Database" localSheetId="0" hidden="1">Start!#REF!</definedName>
    <definedName name="DerniereLigne">Set!$K$2:$K$10</definedName>
    <definedName name="DocNr">Lang!$L$2:$L$502</definedName>
    <definedName name="Employes">Set!$I$2:$I$10</definedName>
    <definedName name="Entete">Set!$A$2:Set!$A$31</definedName>
    <definedName name="Monnaie">Set!$G$2:$G$11</definedName>
    <definedName name="Notes">Set!$H$2:$H$10</definedName>
    <definedName name="Partners">Clients!$B$4:$E$301</definedName>
    <definedName name="PartnersNr">Clients!$A$2:$A$4</definedName>
    <definedName name="_xlnm.Print_Area" localSheetId="2">Factures!$A$1:$P$1026</definedName>
    <definedName name="_xlnm.Print_Area" localSheetId="5">Tickets!$A$1:$E$1028</definedName>
    <definedName name="Priorité">Clients!$Q$2:$Q$10</definedName>
    <definedName name="Ref">Set!$D$2:$D$16</definedName>
    <definedName name="RefNo">Factures!$A$17:$A$1017</definedName>
    <definedName name="Statut" localSheetId="5">Clients!$R$2:$R$10</definedName>
    <definedName name="Statut">Set!$A$2:$A$10</definedName>
    <definedName name="Sujet">Clients!$P$2:$P$20</definedName>
    <definedName name="TypActivité">Clients!$O$2:$O$20</definedName>
    <definedName name="TypDoc" localSheetId="5">Clients!$B$2:$B$20</definedName>
    <definedName name="TypDoc">Lang!$A$4:$A$27</definedName>
    <definedName name="TypDocFourn" localSheetId="5">Clients!J2:Clients!J3</definedName>
    <definedName name="TypPmt">Set!$J$2:$J$21</definedName>
    <definedName name="TypTax">Lang!$A$51:$A$52</definedName>
    <definedName name="xlg" localSheetId="2" hidden="1">Factures!$A$16:$N$1026</definedName>
    <definedName name="Z_1B5C093B_4051_11D1_A78F_84D302C10E27_.wvu.PrintArea" localSheetId="2" hidden="1">Factures!$A$1:$Q$1026</definedName>
    <definedName name="Z_61DDA160_E411_11D6_A235_0040F4019EB1_.wvu.Cols" localSheetId="2" hidden="1">Factures!#REF!</definedName>
    <definedName name="Z_61DDA160_E411_11D6_A235_0040F4019EB1_.wvu.PrintArea" localSheetId="2" hidden="1">Factures!$A$1:$R$1026</definedName>
    <definedName name="Z_61DDA160_E411_11D6_A235_0040F4019EB1_.wvu.Rows" localSheetId="2" hidden="1">Factures!$1029:$65498,Factures!$1027:$1028</definedName>
    <definedName name="Z_91CCB840_E414_11D6_936C_0080C747E127_.wvu.Cols" localSheetId="2" hidden="1">Factures!#REF!</definedName>
    <definedName name="Z_91CCB840_E414_11D6_936C_0080C747E127_.wvu.PrintArea" localSheetId="2" hidden="1">Factures!$A$1:$R$1026</definedName>
    <definedName name="Z_91CCB840_E414_11D6_936C_0080C747E127_.wvu.Rows" localSheetId="2" hidden="1">Factures!$1029:$65498,Factures!$1027:$1028</definedName>
  </definedNames>
  <calcPr calcId="144525" concurrentCalc="0"/>
</workbook>
</file>

<file path=xl/sharedStrings.xml><?xml version="1.0" encoding="utf-8"?>
<sst xmlns="http://schemas.openxmlformats.org/spreadsheetml/2006/main" count="627">
  <si>
    <t>FRANÇAIS</t>
  </si>
  <si>
    <t>ENGLISH</t>
  </si>
  <si>
    <t>xlgm8 ~ ExcelgestionMobile version 8
Programme de facturation simple et efficace</t>
  </si>
  <si>
    <t>xlgm8 ~ ExcelgestionMobile version 8
Simple and effective invoicing program</t>
  </si>
  <si>
    <t>Programme-modèle sophistiqué de gestion commerciale (facturation, gestion de stock, paiement débiteurs et créanciers)
Information, tutoriels et aide détaillée à:</t>
  </si>
  <si>
    <t>Sophisticated invoicing program (invoicing, stock management, payments to debtors and creditors)
Information, tutorials and detailed help to:</t>
  </si>
  <si>
    <t>https://www.christian-roux.ch/excelgestion/xlgm8f.php</t>
  </si>
  <si>
    <t>Il est très vivement recommandé de lire l'Aide avant d'utiliser ce programme:</t>
  </si>
  <si>
    <t xml:space="preserve">It is highly recommended to read the Help section (in french) before using this program:
</t>
  </si>
  <si>
    <t>https://www.christian-roux.ch/templates/xlgm8_tutorielcomplet.pdf</t>
  </si>
  <si>
    <t>Vidéo Youtube (Tutoriel en français)</t>
  </si>
  <si>
    <t>https://youtu.be/vXbEGJTbL58</t>
  </si>
  <si>
    <t>excelgestion@bluewin.ch</t>
  </si>
  <si>
    <t>Application autonome (un simple fichier Excel), complète et facile à utiliser. Ne contient pas de macros VBA/programmation.
   Il vous permet une gestion de stock simple.</t>
  </si>
  <si>
    <t>Standalone application (a simple Excel file), complete and easy to use. Does not contain VBA/programming macros.
   It allows you simple stock management.</t>
  </si>
  <si>
    <r>
      <rPr>
        <sz val="10"/>
        <rFont val="Arial"/>
        <charset val="0"/>
      </rPr>
      <t xml:space="preserve">MULTI-PLATEFORMES :
   sur iOS (iPad/Phone) va avec "Microsoft Excel".
   sur Android va avec "Microsoft Excel".
   sur PC va avec "WPS Office 10" (de WPS) et "Microsoft Excel".
   sur Mac va avec "WPS Office" (de WPS) et "Microsoft Excel".
   </t>
    </r>
    <r>
      <rPr>
        <b/>
        <sz val="10"/>
        <rFont val="Arial"/>
        <charset val="0"/>
      </rPr>
      <t>Vous pouvez passer d'un appareil à un autre et d'une plateforme à une autre en tout temps.</t>
    </r>
    <r>
      <rPr>
        <sz val="10"/>
        <rFont val="Arial"/>
        <charset val="0"/>
      </rPr>
      <t xml:space="preserve">
   Note: Utilisez les dernières versions des programmes compatibles Excel ci-dessus (tout autre programme est déconseillé), et d'ExcelgestionMobile v8.</t>
    </r>
  </si>
  <si>
    <r>
      <rPr>
        <sz val="10"/>
        <rFont val="Arial"/>
        <charset val="0"/>
      </rPr>
      <t xml:space="preserve">MULTI-PLATFORM :
   on iOS (iPad/Phone) works with "Microsoft Excel".
   on Android works with "Microsoft Excel".
   on PC works with "WPS Office 10" and "Microsoft Excel".
   on Mac works with "WPS Office" and "Microsoft Excel".
</t>
    </r>
    <r>
      <rPr>
        <b/>
        <sz val="10"/>
        <rFont val="Arial"/>
        <charset val="0"/>
      </rPr>
      <t xml:space="preserve">   You can switch from one device to another and from one platform to another at any time.
</t>
    </r>
    <r>
      <rPr>
        <sz val="10"/>
        <rFont val="Arial"/>
        <charset val="0"/>
      </rPr>
      <t>   Note: Use the latest versions of Excel compatible programs above (any other program is deprecated), and ExcelgestionMobile v8.</t>
    </r>
  </si>
  <si>
    <t>Fonctionne en français ou anglais (autres langues possibles: demandez-moi).
   Cette version combine le français et l'anglais. Si vous l'utilisez en français vous pouvez effacer et remplacer les éléments en anglais. Idem si vous l'utilisez en anglais.</t>
  </si>
  <si>
    <t>Works in French or English (other languages: ask me).
   This version combines French and English. If you use it in French, you can delete and replace the English elements. The same applies if you use it in English.</t>
  </si>
  <si>
    <t>LIMITATIONS: Ce programme est limité à 1000 articles (mais je peux étendre ce nombre sur demande).
   Il est semi-automatique, il convient notamment de faire un Copier-Collage spécial (Valeurs) pour archiver les documents. Il faut aussi effacer les données avant de faire une nouvelle facture.
   Mon programme "Excelgestion&gt;&gt;&gt; Full PC/Mac" est 100% automatique.</t>
  </si>
  <si>
    <t>LIMITATIONS: This program is limited to 1000 items (but I can extend this number on demand).
   It is semi-automatic, it requires to make a Copy-Paste Special (Values) to archive the documents. It is also necessary to erase the data before making a new invoice.
   My program "Excelgestion&gt;&gt;&gt; Full PC/Mac" is 100% automatic.</t>
  </si>
  <si>
    <t>Veuillez ne pas tenter de pirater ou "craquer" ce fichier-programme qui est le fruit du travail d'un programmeur et son gagne-pain. Merci de votre respect.</t>
  </si>
  <si>
    <t>Please do not attempt to hack or "crack" this program file which is the result of a programmer's work and livelihood. Thank you for your respect.</t>
  </si>
  <si>
    <t>Réf. Partner</t>
  </si>
  <si>
    <t>&lt;Réf. Fact.
              Réf. Livrais.&gt;</t>
  </si>
  <si>
    <t>Client de passage</t>
  </si>
  <si>
    <t>ABC, Diffusion
Rue du Succès 7
1000 Lausanne</t>
  </si>
  <si>
    <t>Monsieur
Jean Dupond
Bd des Champs-Elysées 1
75000 Paris</t>
  </si>
  <si>
    <t>Rabais 5%
Terme 10j</t>
  </si>
  <si>
    <t>Excelgestion
M. Christian Roux
Ecole 1
1753 Matran</t>
  </si>
  <si>
    <t>Rabais 3%
Terme 30j</t>
  </si>
  <si>
    <t xml:space="preserve">+41 (0)26 401 05 08
</t>
  </si>
  <si>
    <t>Monsieur
Lucien Favre
L'Espace 6
2000 Neuchâtel</t>
  </si>
  <si>
    <t>0% 30j</t>
  </si>
  <si>
    <t>Hr. Hans Schmid
Bahnhofplatz 1
8000 Zurich</t>
  </si>
  <si>
    <t>Demandez-nous le fichier pour transférer les adresses en nombre</t>
  </si>
  <si>
    <t>Christian Roux
Excelgestion
Rte de l'École 1
1753 Matran (Suisse)
Tél. 0041 (0)26 401 05 08
excelgestion@bluewin.ch</t>
  </si>
  <si>
    <t>www.christian-roux.ch</t>
  </si>
  <si>
    <t>TVA CHE-106.841.613</t>
  </si>
  <si>
    <t>PVT</t>
  </si>
  <si>
    <t>Facture</t>
  </si>
  <si>
    <t>Selon votre commande reçue ce jour</t>
  </si>
  <si>
    <t>CR</t>
  </si>
  <si>
    <t>Ne pas modifier, ne pas imprimer</t>
  </si>
  <si>
    <t>N° partner</t>
  </si>
  <si>
    <t>Cash</t>
  </si>
  <si>
    <t>Stock</t>
  </si>
  <si>
    <t>Prix de revient</t>
  </si>
  <si>
    <t>Prix d'achat</t>
  </si>
  <si>
    <t>Entrée</t>
  </si>
  <si>
    <t>Fournisseur</t>
  </si>
  <si>
    <t>Poids unitaire</t>
  </si>
  <si>
    <t>Location</t>
  </si>
  <si>
    <t>Remarque</t>
  </si>
  <si>
    <t>Valeur MN</t>
  </si>
  <si>
    <t>Poids fois qté</t>
  </si>
  <si>
    <t>Prix brut total</t>
  </si>
  <si>
    <t>Val. St PR</t>
  </si>
  <si>
    <t>Val. St PV</t>
  </si>
  <si>
    <t>Astérix aux Jeux Olympiques</t>
  </si>
  <si>
    <t>BD</t>
  </si>
  <si>
    <t>ABC</t>
  </si>
  <si>
    <t>A1</t>
  </si>
  <si>
    <t>Test</t>
  </si>
  <si>
    <t>Astérix chez les Bretons</t>
  </si>
  <si>
    <t>A2</t>
  </si>
  <si>
    <t>RAS</t>
  </si>
  <si>
    <t>Astérix et Cléopâtre</t>
  </si>
  <si>
    <t>Astérix et les Goths</t>
  </si>
  <si>
    <t>Astérix et les Normands</t>
  </si>
  <si>
    <t>Astérix Gladiateur</t>
  </si>
  <si>
    <t>Astérix La Serpe d'Or</t>
  </si>
  <si>
    <t>Astérix Le Bouclier Arverne</t>
  </si>
  <si>
    <t>Astérix Le Combat des Chefs</t>
  </si>
  <si>
    <t>Astérix le Gaulois &gt;RuptureSuivraAvril3x</t>
  </si>
  <si>
    <t>Astérix Le Tour de Gaulle</t>
  </si>
  <si>
    <t>Descriptions longues et détaillées
Sauts de lignes et lignes blanches</t>
  </si>
  <si>
    <t>Divers</t>
  </si>
  <si>
    <t>Apple MacBook Pro 13" (Early 2025), Apple M4 (10C/10C), 16GB RAM, 512GB SSD, Midnight, Swiss keyboard layout (2x 2.9GHz), sn3065</t>
  </si>
  <si>
    <t>Informat.</t>
  </si>
  <si>
    <t>Peinture intérieur dispersion
Chambre Ouest Surface murale: 85m2
Le prix comprend:
- fourniture à pied d’oeuvre des matériaux et matériels nécessaires;
- protection des parties d’ouvrage non concernées;
- grattage des peintures existantes;
- brossage à la brosse métallique, lavage, jusqu’à l’obtention d’un support propre;
- 1 couche d’impression;
- nettoyage après travaux</t>
  </si>
  <si>
    <t>Service</t>
  </si>
  <si>
    <t>Formation de base à l'informatique, 10 leçons par petits groupes de max 5 personnes</t>
  </si>
  <si>
    <t>Leçon de piano à domicile (50min)</t>
  </si>
  <si>
    <t>Article no 16</t>
  </si>
  <si>
    <t>0.33 L</t>
  </si>
  <si>
    <t>Article no 17</t>
  </si>
  <si>
    <t>0.5 l</t>
  </si>
  <si>
    <t>Article no 18</t>
  </si>
  <si>
    <t>1 L</t>
  </si>
  <si>
    <t>Article no 19</t>
  </si>
  <si>
    <t>1/2 L</t>
  </si>
  <si>
    <t>Article no 20</t>
  </si>
  <si>
    <t>100gr.</t>
  </si>
  <si>
    <t>Article no 21</t>
  </si>
  <si>
    <t>2.5 L</t>
  </si>
  <si>
    <t>Article no 22</t>
  </si>
  <si>
    <t>Ampoule</t>
  </si>
  <si>
    <t>Article no 23</t>
  </si>
  <si>
    <t>Article no 24</t>
  </si>
  <si>
    <t>Bidon</t>
  </si>
  <si>
    <t>Article no 25</t>
  </si>
  <si>
    <t>Boîte</t>
  </si>
  <si>
    <t>Article no 26</t>
  </si>
  <si>
    <t>Bouteille</t>
  </si>
  <si>
    <t>Article no 27</t>
  </si>
  <si>
    <t>broché</t>
  </si>
  <si>
    <t>Article no 28</t>
  </si>
  <si>
    <t>Carton</t>
  </si>
  <si>
    <t>Article no 29 &gt;RuptureSuivraAvril1x</t>
  </si>
  <si>
    <t>Distr.</t>
  </si>
  <si>
    <t>Article no 30</t>
  </si>
  <si>
    <t>Article no 31</t>
  </si>
  <si>
    <t>Embal.</t>
  </si>
  <si>
    <t>Article no 32</t>
  </si>
  <si>
    <t>Flacon</t>
  </si>
  <si>
    <t>Article no 33</t>
  </si>
  <si>
    <t>Gr.</t>
  </si>
  <si>
    <t>Article no 34</t>
  </si>
  <si>
    <t>Heure</t>
  </si>
  <si>
    <t>Article no 35</t>
  </si>
  <si>
    <t>Article no 36</t>
  </si>
  <si>
    <t>Kg</t>
  </si>
  <si>
    <t>Article no 37</t>
  </si>
  <si>
    <t>Km</t>
  </si>
  <si>
    <t>Article no 38 &gt;RuptureSuivraAvril8x</t>
  </si>
  <si>
    <t>Litre</t>
  </si>
  <si>
    <t>Article no 39</t>
  </si>
  <si>
    <t>Livre</t>
  </si>
  <si>
    <t>Article no 40</t>
  </si>
  <si>
    <t>m2</t>
  </si>
  <si>
    <t>Article no 41</t>
  </si>
  <si>
    <t>m3</t>
  </si>
  <si>
    <t>Article no 42</t>
  </si>
  <si>
    <t>mètre</t>
  </si>
  <si>
    <t>Article no 43</t>
  </si>
  <si>
    <t>Minute</t>
  </si>
  <si>
    <t>Article no 44</t>
  </si>
  <si>
    <t>Néon</t>
  </si>
  <si>
    <t>Article no 45</t>
  </si>
  <si>
    <t>Paire</t>
  </si>
  <si>
    <t>Article no 46</t>
  </si>
  <si>
    <t>Palette</t>
  </si>
  <si>
    <t>Article no 47</t>
  </si>
  <si>
    <t>Paquet</t>
  </si>
  <si>
    <t>Article no 48</t>
  </si>
  <si>
    <t>Pièce</t>
  </si>
  <si>
    <t>Article no 49</t>
  </si>
  <si>
    <t>relié</t>
  </si>
  <si>
    <t>Article no 50</t>
  </si>
  <si>
    <t>Rouleau</t>
  </si>
  <si>
    <t>Article no 51</t>
  </si>
  <si>
    <t>Sac</t>
  </si>
  <si>
    <t>Article no 52</t>
  </si>
  <si>
    <t>Sachet</t>
  </si>
  <si>
    <t>Article no 53</t>
  </si>
  <si>
    <t>Article no 54</t>
  </si>
  <si>
    <t>Spray</t>
  </si>
  <si>
    <t>Article no 55</t>
  </si>
  <si>
    <t>Starter</t>
  </si>
  <si>
    <t>Article no 56 &gt;RuptureSuivraAvril3x</t>
  </si>
  <si>
    <t>Unité</t>
  </si>
  <si>
    <t>Article no 57</t>
  </si>
  <si>
    <t>Article no 58</t>
  </si>
  <si>
    <t>Article no 59</t>
  </si>
  <si>
    <t>Article no 60</t>
  </si>
  <si>
    <t>Article no 61</t>
  </si>
  <si>
    <t>Article no 62</t>
  </si>
  <si>
    <t>Article no 63</t>
  </si>
  <si>
    <t>Article no 64</t>
  </si>
  <si>
    <t>Article no 65 &gt;RuptureSuivraAvril3x</t>
  </si>
  <si>
    <t>Article no 66</t>
  </si>
  <si>
    <t>Article no 67</t>
  </si>
  <si>
    <t>Article no 68</t>
  </si>
  <si>
    <t>Article no 69</t>
  </si>
  <si>
    <t>Article no 70</t>
  </si>
  <si>
    <t>Article no 71</t>
  </si>
  <si>
    <t>Article no 72</t>
  </si>
  <si>
    <t>Article no 73</t>
  </si>
  <si>
    <t>Article no 74</t>
  </si>
  <si>
    <t>Article no 75 &gt;RuptureSuivraMai1x</t>
  </si>
  <si>
    <t>Article no 76</t>
  </si>
  <si>
    <t>Article no 77</t>
  </si>
  <si>
    <t>Article no 78</t>
  </si>
  <si>
    <t>Article no 79</t>
  </si>
  <si>
    <t>Article no 80</t>
  </si>
  <si>
    <t>Article no 81</t>
  </si>
  <si>
    <t>Article no 82</t>
  </si>
  <si>
    <t>Article no 83</t>
  </si>
  <si>
    <t>Article no 84</t>
  </si>
  <si>
    <t>Article no 85</t>
  </si>
  <si>
    <t>Article no 86</t>
  </si>
  <si>
    <t>Article no 87</t>
  </si>
  <si>
    <t>Article no 88</t>
  </si>
  <si>
    <t>Article no 89</t>
  </si>
  <si>
    <t>Article no 90</t>
  </si>
  <si>
    <t>Article no 91</t>
  </si>
  <si>
    <t>Article no 92</t>
  </si>
  <si>
    <t>Article no 93</t>
  </si>
  <si>
    <t>Article no 94</t>
  </si>
  <si>
    <t>Article no 95</t>
  </si>
  <si>
    <t>Article no 96</t>
  </si>
  <si>
    <t>Article no 97 &gt;Épuisé 12/2025, annulé</t>
  </si>
  <si>
    <t>Article no 98</t>
  </si>
  <si>
    <t>Article no 99</t>
  </si>
  <si>
    <t>Article no 100</t>
  </si>
  <si>
    <t>Article no 101</t>
  </si>
  <si>
    <t>Article no 102</t>
  </si>
  <si>
    <t>Article no 103</t>
  </si>
  <si>
    <t>Article no 104</t>
  </si>
  <si>
    <t>Article no 105</t>
  </si>
  <si>
    <t>Article no 106</t>
  </si>
  <si>
    <t>Article no 107 &gt;RuptureSuivraMars1x</t>
  </si>
  <si>
    <t>Article no 108</t>
  </si>
  <si>
    <t>Article no 109</t>
  </si>
  <si>
    <t>Article no 110</t>
  </si>
  <si>
    <t>Article no 111</t>
  </si>
  <si>
    <t>Article no 112</t>
  </si>
  <si>
    <t>Article no 113</t>
  </si>
  <si>
    <t>Article no 114</t>
  </si>
  <si>
    <t>Article no 115</t>
  </si>
  <si>
    <t>Article no 116</t>
  </si>
  <si>
    <t>Article no 117</t>
  </si>
  <si>
    <t>Article no 118</t>
  </si>
  <si>
    <t>Article no 119</t>
  </si>
  <si>
    <t>Article no 120 &gt;RuptureSuivraMars2x</t>
  </si>
  <si>
    <t>Article no 121</t>
  </si>
  <si>
    <t>Article no 122</t>
  </si>
  <si>
    <t>Article no 123</t>
  </si>
  <si>
    <t>Article no 124</t>
  </si>
  <si>
    <t>Article no 125</t>
  </si>
  <si>
    <t>Article no 126</t>
  </si>
  <si>
    <t>Article no 127</t>
  </si>
  <si>
    <t>Article no 128</t>
  </si>
  <si>
    <t>Article no 129</t>
  </si>
  <si>
    <t>Article no 130 &gt;RuptureSuivraJuin1x</t>
  </si>
  <si>
    <t>Article no 131</t>
  </si>
  <si>
    <t>Article no 132</t>
  </si>
  <si>
    <t>Article no 133</t>
  </si>
  <si>
    <t>Article no 134</t>
  </si>
  <si>
    <t>Article no 135</t>
  </si>
  <si>
    <t>Article no 136</t>
  </si>
  <si>
    <t>Article no 137</t>
  </si>
  <si>
    <t>Article no 138</t>
  </si>
  <si>
    <t>Article no 139</t>
  </si>
  <si>
    <t>Article no 140</t>
  </si>
  <si>
    <t>Article no 141</t>
  </si>
  <si>
    <t>Article no 142</t>
  </si>
  <si>
    <t>Article no 143</t>
  </si>
  <si>
    <t>Article no 144</t>
  </si>
  <si>
    <t>Article no 145</t>
  </si>
  <si>
    <t>Article no 146</t>
  </si>
  <si>
    <t>Article no 147</t>
  </si>
  <si>
    <t>Article no 148</t>
  </si>
  <si>
    <t>Article no 149</t>
  </si>
  <si>
    <t>Article no 150</t>
  </si>
  <si>
    <t>Article no 151</t>
  </si>
  <si>
    <t>Article no 152 &gt;RuptureSuivraMars1x</t>
  </si>
  <si>
    <t>Article no 153</t>
  </si>
  <si>
    <t>Article no 154</t>
  </si>
  <si>
    <t>Article no 155</t>
  </si>
  <si>
    <t>Article no 156</t>
  </si>
  <si>
    <t>Article no 157</t>
  </si>
  <si>
    <t>Article no 158</t>
  </si>
  <si>
    <t>Article no 159</t>
  </si>
  <si>
    <t>Article no 160</t>
  </si>
  <si>
    <t>Article no 161</t>
  </si>
  <si>
    <t>Article no 162</t>
  </si>
  <si>
    <t>Article no 163</t>
  </si>
  <si>
    <t>Article no 164</t>
  </si>
  <si>
    <t>Article no 165</t>
  </si>
  <si>
    <t>Article no 166</t>
  </si>
  <si>
    <t>Article no 167</t>
  </si>
  <si>
    <t>Article no 168</t>
  </si>
  <si>
    <t>Article no 169</t>
  </si>
  <si>
    <t>Article no 170</t>
  </si>
  <si>
    <t>Article no 171</t>
  </si>
  <si>
    <t>Article no 172</t>
  </si>
  <si>
    <t>Article no 173</t>
  </si>
  <si>
    <t>Article no 174</t>
  </si>
  <si>
    <t>Article no 175</t>
  </si>
  <si>
    <t>Article no 176</t>
  </si>
  <si>
    <t>Article no 177</t>
  </si>
  <si>
    <t>Article no 178</t>
  </si>
  <si>
    <t>Article no 179</t>
  </si>
  <si>
    <t>Article no 180</t>
  </si>
  <si>
    <t>Article no 181</t>
  </si>
  <si>
    <t>Article no 182</t>
  </si>
  <si>
    <t>Article no 183</t>
  </si>
  <si>
    <t>Article no 184</t>
  </si>
  <si>
    <t>Article no 185 &gt;RuptureSuivraMars3x</t>
  </si>
  <si>
    <t>Article no 186</t>
  </si>
  <si>
    <t>Article no 187</t>
  </si>
  <si>
    <t>Article no 188</t>
  </si>
  <si>
    <t>Article no 189</t>
  </si>
  <si>
    <t>Article no 190</t>
  </si>
  <si>
    <t>Article no 191</t>
  </si>
  <si>
    <t>Article no 192</t>
  </si>
  <si>
    <t>Article no 193</t>
  </si>
  <si>
    <t>Article no 194</t>
  </si>
  <si>
    <t>Article no 195</t>
  </si>
  <si>
    <t>Article no 196</t>
  </si>
  <si>
    <t>Article no 197</t>
  </si>
  <si>
    <t>Article no 198</t>
  </si>
  <si>
    <t>Article no 199</t>
  </si>
  <si>
    <t>Article no 200</t>
  </si>
  <si>
    <t>Faites des Copier-Collage spécial, Valeurs
pour ajouter vos articles. Remplissez les colonnes A-B, E-F et P</t>
  </si>
  <si>
    <t>Postpac Economy</t>
  </si>
  <si>
    <t>Selon poids</t>
  </si>
  <si>
    <t>Payable net à l'échéance : Postfinance, 3030 Berne
IBAN : CH03 0900 0000 1012 3456 7
BIC/SWIFT : POFICHBEXXX
Avec nos remerciements anticipés</t>
  </si>
  <si>
    <t>Ecraser cette ligne lors de la mise aux Archives du premier document</t>
  </si>
  <si>
    <t>Créez vos propres indicateurs (ci-dessous)</t>
  </si>
  <si>
    <t>CA (ligne6) Facturé dernière colonne - avant dernière colonne</t>
  </si>
  <si>
    <t>Valeur moy. p/article vendu</t>
  </si>
  <si>
    <t>Christian Roux - Ecole 1 - 1753 Matran (Suisse)
Tél. 026 / 401 05 08 - excelgestion@bluewin.ch</t>
  </si>
  <si>
    <t>Réf. • Désignation (Cat TVA)</t>
  </si>
  <si>
    <t>Qté</t>
  </si>
  <si>
    <t>P.U.</t>
  </si>
  <si>
    <t>%</t>
  </si>
  <si>
    <t>Total net</t>
  </si>
  <si>
    <t>Merci de votre visite. À bientôt</t>
  </si>
  <si>
    <t>N° Client</t>
  </si>
  <si>
    <t>N° Doc</t>
  </si>
  <si>
    <t>Base</t>
  </si>
  <si>
    <t>QtéOu%1</t>
  </si>
  <si>
    <t>QtéOu%2</t>
  </si>
  <si>
    <t>QtéOu%3</t>
  </si>
  <si>
    <t>QtéOu%4</t>
  </si>
  <si>
    <t>QtéOu%5</t>
  </si>
  <si>
    <t>QtéOu%6</t>
  </si>
  <si>
    <t>QtéOu%7</t>
  </si>
  <si>
    <t>QtéOu%8</t>
  </si>
  <si>
    <t>QtéOu%9</t>
  </si>
  <si>
    <t>QtéOu%10</t>
  </si>
  <si>
    <t>QtéOu%11</t>
  </si>
  <si>
    <t>QtéOu%12</t>
  </si>
  <si>
    <t>QtéOu%13</t>
  </si>
  <si>
    <t>QtéOu%14</t>
  </si>
  <si>
    <t>QtéOu%15</t>
  </si>
  <si>
    <t>QtéOu%16</t>
  </si>
  <si>
    <t>QtéOu%17</t>
  </si>
  <si>
    <t>QtéOu%18</t>
  </si>
  <si>
    <t>QtéOu%19</t>
  </si>
  <si>
    <t>QtéOu%20</t>
  </si>
  <si>
    <t>Copiez A1:A15 sur chaque colonne où vous copiez-collez des Quantités ou des %</t>
  </si>
  <si>
    <t>Date</t>
  </si>
  <si>
    <t>Partner</t>
  </si>
  <si>
    <t>Note</t>
  </si>
  <si>
    <t>Statut</t>
  </si>
  <si>
    <t>ABC, Diffusion
1000 Lausanne</t>
  </si>
  <si>
    <t>Excellente approche, recontacter demain par téléphone 012 345 67 89</t>
  </si>
  <si>
    <t>A</t>
  </si>
  <si>
    <t>Total</t>
  </si>
  <si>
    <t>Date comm.</t>
  </si>
  <si>
    <t>Date réception</t>
  </si>
  <si>
    <t>Fournisseur/Supplier</t>
  </si>
  <si>
    <t>Achats</t>
  </si>
  <si>
    <t>Date Paiement</t>
  </si>
  <si>
    <t>Tout au départ</t>
  </si>
  <si>
    <t>Entête</t>
  </si>
  <si>
    <t>CondPmt</t>
  </si>
  <si>
    <t>TVA/VAT</t>
  </si>
  <si>
    <t>Réf.</t>
  </si>
  <si>
    <t>Monnaie</t>
  </si>
  <si>
    <t>HT/TTC</t>
  </si>
  <si>
    <t>Entête Factures</t>
  </si>
  <si>
    <t>Categories</t>
  </si>
  <si>
    <t>Type pmt</t>
  </si>
  <si>
    <t>Dernière ligne</t>
  </si>
  <si>
    <t>Selon votre e-mail reçu ce jour</t>
  </si>
  <si>
    <t>CHF</t>
  </si>
  <si>
    <t>TTC</t>
  </si>
  <si>
    <t>0.33L</t>
  </si>
  <si>
    <t>Frais d'envoi</t>
  </si>
  <si>
    <t>Payable net à la commande : Postfinance, 3030 Berne
IBAN : CH03 0900 0000 1012 3456 7
BIC/SWIFT : POFICHBEXXX</t>
  </si>
  <si>
    <t>DB</t>
  </si>
  <si>
    <t>Valeur monnaie étrangère</t>
  </si>
  <si>
    <t>Termes et conditions. J'accepte toutes les informations présentées dans ce document
Nom :
Date :
Signature :</t>
  </si>
  <si>
    <t>0.5L</t>
  </si>
  <si>
    <t>cash</t>
  </si>
  <si>
    <t>Emporté par vos soins</t>
  </si>
  <si>
    <t>Cette facture remplace celle préc. envoyée</t>
  </si>
  <si>
    <t>Nous exécutons votre ordre à votre pleine satisfaction</t>
  </si>
  <si>
    <t>TR</t>
  </si>
  <si>
    <t>PAIEMENT
Je, soussigné, atteste avoir reçu la somme de:
Nom :
Date :
Signature :</t>
  </si>
  <si>
    <t>0.75L</t>
  </si>
  <si>
    <t>poste</t>
  </si>
  <si>
    <t>Postpac Priority</t>
  </si>
  <si>
    <t>Selon notre intervention</t>
  </si>
  <si>
    <t>Merci pour votre commande</t>
  </si>
  <si>
    <t>Marchandise reçue :</t>
  </si>
  <si>
    <t>1.5L</t>
  </si>
  <si>
    <t>mc</t>
  </si>
  <si>
    <t>Emporté ce jour par vos soins</t>
  </si>
  <si>
    <t>Payable à la livraison. Avec nos remerciements</t>
  </si>
  <si>
    <t>Pour acquit.
Le (lieu et date) et signature</t>
  </si>
  <si>
    <t>25CL</t>
  </si>
  <si>
    <t>visa</t>
  </si>
  <si>
    <t>Frais de transport inclus</t>
  </si>
  <si>
    <t>Facture acquittée en espèce avec nos remerciements.</t>
  </si>
  <si>
    <t>500g</t>
  </si>
  <si>
    <t>bq1</t>
  </si>
  <si>
    <t>Pas de frais de transport</t>
  </si>
  <si>
    <t>According to your e-mail received this day</t>
  </si>
  <si>
    <t>Facture acquittée par carte de crédit/débit avec nos remerciements.</t>
  </si>
  <si>
    <t>I, the undersigned, declare my acceptance of the terms and conditions of this document.
Name:
Date:
Signature:</t>
  </si>
  <si>
    <t>50min</t>
  </si>
  <si>
    <t>bq2</t>
  </si>
  <si>
    <t>Livraison</t>
  </si>
  <si>
    <t>According to your order received this day</t>
  </si>
  <si>
    <t>Le montant susmentionné vous sera crédité. Nous vous prions de nous rappeler cette facture lors de votre prochaine commande afin que nous puissions déduire la somme indiquée. Merci beaucoup.</t>
  </si>
  <si>
    <t>PAYMENT
I, the undersigned, certify having received the sum of:
Name:
Date:
Signature:</t>
  </si>
  <si>
    <t>Aliment</t>
  </si>
  <si>
    <t>paypal</t>
  </si>
  <si>
    <t>This invoice replaces the previous one sent</t>
  </si>
  <si>
    <t>La facture mentionnée ci-dessus n'a pas encore été payée. Sans doute a-t-elle échappé à votre attention. Nous vous prions de bien vouloir verser le montant indiqué dans un délai de 10 jours. Si votre paiement s'est croisé avec le présent avis, nous vous prions de bien vouloir l'ignorer</t>
  </si>
  <si>
    <t>According to our intervention</t>
  </si>
  <si>
    <t>Venir prendre livraison à notre adresse
Heures d'ouverture: du lundi au samedi de 9h - 21h
Payable à la livraison</t>
  </si>
  <si>
    <t>Asian</t>
  </si>
  <si>
    <t>Brought today by you</t>
  </si>
  <si>
    <t>Nous commandons la marchandise suivante à nos conditions habituelles</t>
  </si>
  <si>
    <t>La marchandise ci-jointe est un retour. Veuillez nous la créditer à nos conditions contractuelles sur notre CCP 10-123456-7</t>
  </si>
  <si>
    <t>Boisson</t>
  </si>
  <si>
    <t>Boulang.</t>
  </si>
  <si>
    <t>Payable at term : Postfinance, 3030 Berne
IBAN : CH03 0900 0000 1012 3456 7
BIC/SWIFT : POFICHBEXXX
CCP : 10-123456-7</t>
  </si>
  <si>
    <t>Broché</t>
  </si>
  <si>
    <t>Payable to order on our IBAN CH0309000000101234567, Postfinance, 3030 Bern</t>
  </si>
  <si>
    <t>We execute your order to your full satisfaction</t>
  </si>
  <si>
    <t>Charcut.</t>
  </si>
  <si>
    <t>Thank you for your order</t>
  </si>
  <si>
    <t>Concierg.</t>
  </si>
  <si>
    <t>Payment already received</t>
  </si>
  <si>
    <t>The above amount will be credited to you. Please remember this invoice with your next order so that we can deduct the amount indicated. Thank you so much.</t>
  </si>
  <si>
    <t>Éclairage</t>
  </si>
  <si>
    <t>If your payment crossed with this reminder, please excuse us it and consider it as invalid.</t>
  </si>
  <si>
    <t>Électron.</t>
  </si>
  <si>
    <t>Fleurs</t>
  </si>
  <si>
    <t>Forfait</t>
  </si>
  <si>
    <t>Frais</t>
  </si>
  <si>
    <t>Fromage</t>
  </si>
  <si>
    <t>Fruit</t>
  </si>
  <si>
    <t>Laitier</t>
  </si>
  <si>
    <t>Légume</t>
  </si>
  <si>
    <t>Matériel</t>
  </si>
  <si>
    <t>Menuiserie</t>
  </si>
  <si>
    <t>Pension</t>
  </si>
  <si>
    <t>Photo</t>
  </si>
  <si>
    <t>Soin</t>
  </si>
  <si>
    <t>Sono</t>
  </si>
  <si>
    <t>Master</t>
  </si>
  <si>
    <t>Français</t>
  </si>
  <si>
    <t>English</t>
  </si>
  <si>
    <t>Adresse de facturation</t>
  </si>
  <si>
    <t>Billing address</t>
  </si>
  <si>
    <t>Adresse de livraison</t>
  </si>
  <si>
    <t>Delivery address</t>
  </si>
  <si>
    <t>Invoice</t>
  </si>
  <si>
    <t>Avoir</t>
  </si>
  <si>
    <t>Credit Note</t>
  </si>
  <si>
    <t>Confirmation de commande</t>
  </si>
  <si>
    <t>Order Confirmation</t>
  </si>
  <si>
    <t>Devis</t>
  </si>
  <si>
    <t>Estimate</t>
  </si>
  <si>
    <t>Quittance</t>
  </si>
  <si>
    <t>Bulletin de livraison</t>
  </si>
  <si>
    <t>Delivery note</t>
  </si>
  <si>
    <t>Offre</t>
  </si>
  <si>
    <t>Offer</t>
  </si>
  <si>
    <t>1er rappel</t>
  </si>
  <si>
    <t>1st reminder</t>
  </si>
  <si>
    <t>2e rappel</t>
  </si>
  <si>
    <t>2nd reminder</t>
  </si>
  <si>
    <t>Commandement de payer</t>
  </si>
  <si>
    <t>Payment order</t>
  </si>
  <si>
    <t>Note d'honoraires</t>
  </si>
  <si>
    <t>Honorary note</t>
  </si>
  <si>
    <t>Commande fournisseur</t>
  </si>
  <si>
    <t>Supplier order</t>
  </si>
  <si>
    <t>Retour marchandise</t>
  </si>
  <si>
    <t>Return merchandise</t>
  </si>
  <si>
    <t>Facture Proforma</t>
  </si>
  <si>
    <t>Proforma invoice</t>
  </si>
  <si>
    <t>Reste à livrer</t>
  </si>
  <si>
    <t>Remains to deliver</t>
  </si>
  <si>
    <t>Référence</t>
  </si>
  <si>
    <t>Reference</t>
  </si>
  <si>
    <t>N° doc.</t>
  </si>
  <si>
    <t>Doc.Nr</t>
  </si>
  <si>
    <t>Avance</t>
  </si>
  <si>
    <t>Advance</t>
  </si>
  <si>
    <t>Éch.(jours)</t>
  </si>
  <si>
    <t>Term(days)</t>
  </si>
  <si>
    <t>bas</t>
  </si>
  <si>
    <t>Down</t>
  </si>
  <si>
    <t>haut</t>
  </si>
  <si>
    <t>Top</t>
  </si>
  <si>
    <t>Ref.</t>
  </si>
  <si>
    <t xml:space="preserve"> Désignation</t>
  </si>
  <si>
    <t xml:space="preserve"> Designation</t>
  </si>
  <si>
    <t xml:space="preserve"> Qté</t>
  </si>
  <si>
    <t xml:space="preserve"> Qty</t>
  </si>
  <si>
    <t>Cat/Unit.</t>
  </si>
  <si>
    <t>Unit</t>
  </si>
  <si>
    <t>Prix unitaire</t>
  </si>
  <si>
    <t>Unit Price</t>
  </si>
  <si>
    <t>Net Price</t>
  </si>
  <si>
    <t>T</t>
  </si>
  <si>
    <t>V</t>
  </si>
  <si>
    <t>TVA</t>
  </si>
  <si>
    <t>VAT</t>
  </si>
  <si>
    <t>Total hors TVA</t>
  </si>
  <si>
    <t>Total without VAT</t>
  </si>
  <si>
    <t>+ TVA</t>
  </si>
  <si>
    <t>+VAT</t>
  </si>
  <si>
    <t>Total (TVA incluse)</t>
  </si>
  <si>
    <t>Total (VAT included)</t>
  </si>
  <si>
    <t>Solde à payer (TVA incluse)</t>
  </si>
  <si>
    <t>Balance payable (VAT incl.)</t>
  </si>
  <si>
    <t>Avance/Acompte/Paiement(s)</t>
  </si>
  <si>
    <t>Advance/Paiment</t>
  </si>
  <si>
    <t xml:space="preserve">Qté totale : </t>
  </si>
  <si>
    <t xml:space="preserve">Total Qty : </t>
  </si>
  <si>
    <t>Poids Tot.
Val.Rabais
Val.MN</t>
  </si>
  <si>
    <t>Tot. Weight
Value %
Value NM</t>
  </si>
  <si>
    <t>ATI</t>
  </si>
  <si>
    <t>HT</t>
  </si>
  <si>
    <t>W/T</t>
  </si>
  <si>
    <t>=Lang!A51&amp;Set!G2&amp;Lang!A52&amp;Set!G3&amp;Lang!A53&amp;Set!G4&amp;Lang!A54</t>
  </si>
  <si>
    <t>Dont TVA (T1=</t>
  </si>
  <si>
    <t>Of which (V1=</t>
  </si>
  <si>
    <t>% / T2=</t>
  </si>
  <si>
    <t>% / V2=</t>
  </si>
  <si>
    <t>% / T0=</t>
  </si>
  <si>
    <t>% / V0=</t>
  </si>
  <si>
    <t>%)</t>
  </si>
  <si>
    <t>=Lang!A56&amp;Set!G2&amp;Lang!A57&amp;Set!G3&amp;Lang!A58&amp;Set!G4&amp;Lang!A59</t>
  </si>
  <si>
    <t>Total par TVA (</t>
  </si>
  <si>
    <t>Total by VAT (</t>
  </si>
  <si>
    <t xml:space="preserve">% / </t>
  </si>
  <si>
    <t>Art . réf</t>
  </si>
  <si>
    <t>Art . ref</t>
  </si>
  <si>
    <t>Qté totale vendues</t>
  </si>
  <si>
    <t>Total Qty solded</t>
  </si>
  <si>
    <t>Qté vendues de l'art. sélect.</t>
  </si>
  <si>
    <t>Qty sold art. selected</t>
  </si>
  <si>
    <t>Stock PA</t>
  </si>
  <si>
    <t>Stock Buy.Price</t>
  </si>
  <si>
    <t>Stock PV</t>
  </si>
  <si>
    <t>Stock Sell.Price</t>
  </si>
  <si>
    <t>Net Total</t>
  </si>
  <si>
    <t>Ventes totales</t>
  </si>
  <si>
    <t>Totale Sales</t>
  </si>
  <si>
    <t>TVA all</t>
  </si>
  <si>
    <t>VAT all</t>
  </si>
  <si>
    <t>TVA 0</t>
  </si>
  <si>
    <t>VAT 0</t>
  </si>
  <si>
    <t>TVA 1</t>
  </si>
  <si>
    <t>VAT 1</t>
  </si>
  <si>
    <t>TVA 2</t>
  </si>
  <si>
    <t>VAT 2</t>
  </si>
  <si>
    <t>Qty</t>
  </si>
  <si>
    <t>Client ou Fourn.</t>
  </si>
  <si>
    <t>Customer or Supplier</t>
  </si>
  <si>
    <t>N° de doc.</t>
  </si>
  <si>
    <t>Doc. Nr</t>
  </si>
  <si>
    <t>Adr. livraison</t>
  </si>
  <si>
    <t xml:space="preserve">Delivery Adr. </t>
  </si>
  <si>
    <t>Introduction</t>
  </si>
  <si>
    <t>Réf. Article</t>
  </si>
  <si>
    <t>Ref. article</t>
  </si>
  <si>
    <t>Désignation</t>
  </si>
  <si>
    <t>Designation</t>
  </si>
  <si>
    <t>Rabais</t>
  </si>
  <si>
    <t>Discount</t>
  </si>
  <si>
    <t>Date éch.</t>
  </si>
  <si>
    <t>Hors TVA</t>
  </si>
  <si>
    <t>Excluding VAT</t>
  </si>
  <si>
    <t>Date doc.</t>
  </si>
  <si>
    <t>Type Doc</t>
  </si>
  <si>
    <t>Type Doc.</t>
  </si>
  <si>
    <t>Acompte</t>
  </si>
  <si>
    <t>Down payment</t>
  </si>
  <si>
    <t>Total doc.</t>
  </si>
  <si>
    <t>Paiement(s)
incl. acompte</t>
  </si>
  <si>
    <t>Payment(s)
incl. advance payment</t>
  </si>
  <si>
    <t>Date Pmt</t>
  </si>
  <si>
    <t>Date Payment</t>
  </si>
  <si>
    <t>Mode Pmt</t>
  </si>
  <si>
    <t>Payment mode</t>
  </si>
  <si>
    <t>Statistiques du</t>
  </si>
  <si>
    <t>Statistics of</t>
  </si>
  <si>
    <t>Date début</t>
  </si>
  <si>
    <t>Start date</t>
  </si>
  <si>
    <t>Date fin</t>
  </si>
  <si>
    <t>End date</t>
  </si>
  <si>
    <t>Article N°</t>
  </si>
  <si>
    <t>Article Nr</t>
  </si>
  <si>
    <t>Type de paiement</t>
  </si>
  <si>
    <t>Payment type</t>
  </si>
  <si>
    <t>Facturé (en valeur) TTC
Dates sélectionnées</t>
  </si>
  <si>
    <t>Invoiced (in value) w/ tax
Selected dates</t>
  </si>
  <si>
    <t>Facturé (en valeur) HT
Dates sélectionnées</t>
  </si>
  <si>
    <t>Invoiced (in value) wo/ tax
Selected dates</t>
  </si>
  <si>
    <t>Facturé (en valeur) TTC
Article sélectionné (N°)
Dates sélectionnées</t>
  </si>
  <si>
    <t>Invoiced (in value) w/ tax
Selected article (Nr)
Selected dates</t>
  </si>
  <si>
    <t>Facturé (en qté)
Dates sélectionnées</t>
  </si>
  <si>
    <t>Invoiced (in qty)
Selected dates</t>
  </si>
  <si>
    <t>Facturé (en qté)
Article sélectionné (N°)
Dates sélectionnées</t>
  </si>
  <si>
    <t>Invoiced (in qty)
Selected article (Nr)
Selected dates</t>
  </si>
  <si>
    <t>PAIEMENTS
Enregistrés dans Archive
Dates sélectionnées</t>
  </si>
  <si>
    <t>PAYMENTS
Saved in Archive
Selected dates</t>
  </si>
  <si>
    <t>BALANCE
(en positif solde dû)
Dates sélectionnées</t>
  </si>
  <si>
    <t>BALANCE
(in positive balance due)
Selected dates</t>
  </si>
  <si>
    <t>Valeur du Stock au PV</t>
  </si>
  <si>
    <t>Sell.Pric Stock Value</t>
  </si>
  <si>
    <t>Valeur du Stock au PR</t>
  </si>
  <si>
    <t>Cost Price Stock Value</t>
  </si>
  <si>
    <t>MB du stock en valeur</t>
  </si>
  <si>
    <t>Gross margin of stock in value</t>
  </si>
  <si>
    <t>MB du stock en %</t>
  </si>
  <si>
    <t>Gross margin of stock in%</t>
  </si>
  <si>
    <t>Nb d'unités en stock</t>
  </si>
  <si>
    <t>Number of units in stock</t>
  </si>
  <si>
    <t>Total Debts (Créanciers)</t>
  </si>
  <si>
    <t>Total Debts (Creditors)</t>
  </si>
  <si>
    <t>Astuce: Copiez-collage spécial (Valeurs) la colonne B sur les col. D et suivantes</t>
  </si>
  <si>
    <t>Tip: Copy-Paste Special (Values) column B on the column D and following</t>
  </si>
</sst>
</file>

<file path=xl/styles.xml><?xml version="1.0" encoding="utf-8"?>
<styleSheet xmlns="http://schemas.openxmlformats.org/spreadsheetml/2006/main">
  <numFmts count="17">
    <numFmt numFmtId="176" formatCode="#,##0.00_ ;\-#,##0.00\ "/>
    <numFmt numFmtId="43" formatCode="_-* #,##0.00_-;\-* #,##0.00_-;_-* &quot;-&quot;??_-;_-@_-"/>
    <numFmt numFmtId="177" formatCode="dd\.mm\.yy"/>
    <numFmt numFmtId="178" formatCode="0.000"/>
    <numFmt numFmtId="179" formatCode="#,##0.00_ ;[Red]\-#,##0.00\ "/>
    <numFmt numFmtId="180" formatCode="dd\.mm\.yy\ hh:mm"/>
    <numFmt numFmtId="181" formatCode="d/mm/yy"/>
    <numFmt numFmtId="182" formatCode="0000"/>
    <numFmt numFmtId="183" formatCode="dd\.mm\.yyyy"/>
    <numFmt numFmtId="184" formatCode="dd\ mmm\ yyyy"/>
    <numFmt numFmtId="41" formatCode="_-* #,##0_-;\-* #,##0_-;_-* &quot;-&quot;_-;_-@_-"/>
    <numFmt numFmtId="185" formatCode="#,##0.00\ _€;[Red]\-#,##0.00\ _€"/>
    <numFmt numFmtId="186" formatCode="dd\ mmm\ yy\ hh:mm"/>
    <numFmt numFmtId="44" formatCode="_-&quot;£&quot;* #,##0.00_-;\-&quot;£&quot;* #,##0.00_-;_-&quot;£&quot;* &quot;-&quot;??_-;_-@_-"/>
    <numFmt numFmtId="187" formatCode="0.000_ ;[Red]\-0.000\ "/>
    <numFmt numFmtId="42" formatCode="_-&quot;£&quot;* #,##0_-;\-&quot;£&quot;* #,##0_-;_-&quot;£&quot;* &quot;-&quot;_-;_-@_-"/>
    <numFmt numFmtId="188" formatCode="0.00_ ;[Red]\-0.00\ "/>
  </numFmts>
  <fonts count="98">
    <font>
      <sz val="10"/>
      <name val="Arial"/>
      <charset val="0"/>
    </font>
    <font>
      <b/>
      <sz val="10"/>
      <color indexed="9"/>
      <name val="Arial"/>
      <charset val="0"/>
    </font>
    <font>
      <sz val="10"/>
      <color indexed="53"/>
      <name val="Arial"/>
      <charset val="0"/>
    </font>
    <font>
      <sz val="10"/>
      <color indexed="0"/>
      <name val="Arial"/>
      <charset val="0"/>
    </font>
    <font>
      <sz val="9"/>
      <name val="Arial"/>
      <charset val="0"/>
    </font>
    <font>
      <sz val="8"/>
      <name val="Arial"/>
      <charset val="0"/>
    </font>
    <font>
      <sz val="8"/>
      <color indexed="30"/>
      <name val="Arial"/>
      <charset val="0"/>
    </font>
    <font>
      <sz val="8"/>
      <color rgb="FFFF0000"/>
      <name val="Arial"/>
      <charset val="0"/>
    </font>
    <font>
      <b/>
      <sz val="10"/>
      <name val="Arial"/>
      <charset val="0"/>
    </font>
    <font>
      <sz val="10"/>
      <color rgb="FF0070C0"/>
      <name val="Arial"/>
      <charset val="0"/>
    </font>
    <font>
      <sz val="12"/>
      <color indexed="8"/>
      <name val="Calibri"/>
      <charset val="0"/>
    </font>
    <font>
      <sz val="8"/>
      <color indexed="8"/>
      <name val="Arial"/>
      <charset val="0"/>
    </font>
    <font>
      <sz val="7"/>
      <color indexed="8"/>
      <name val="Arial"/>
      <charset val="0"/>
    </font>
    <font>
      <sz val="8"/>
      <color indexed="8"/>
      <name val="Calibri"/>
      <charset val="0"/>
    </font>
    <font>
      <b/>
      <sz val="8"/>
      <color indexed="9"/>
      <name val="Arial"/>
      <charset val="0"/>
    </font>
    <font>
      <sz val="10"/>
      <color indexed="8"/>
      <name val="Arial Narrow"/>
      <charset val="0"/>
    </font>
    <font>
      <sz val="7"/>
      <color indexed="9"/>
      <name val="Arial"/>
      <charset val="0"/>
    </font>
    <font>
      <sz val="5"/>
      <color indexed="8"/>
      <name val="Arial"/>
      <charset val="0"/>
    </font>
    <font>
      <sz val="7"/>
      <name val="Arial"/>
      <charset val="0"/>
    </font>
    <font>
      <i/>
      <sz val="7"/>
      <color indexed="8"/>
      <name val="Arial"/>
      <charset val="0"/>
    </font>
    <font>
      <b/>
      <sz val="12"/>
      <name val="Arial"/>
      <charset val="0"/>
    </font>
    <font>
      <sz val="10"/>
      <name val="Arial"/>
      <charset val="134"/>
    </font>
    <font>
      <b/>
      <sz val="9"/>
      <color indexed="9"/>
      <name val="Arial"/>
      <charset val="0"/>
    </font>
    <font>
      <sz val="14"/>
      <name val="Arial"/>
      <charset val="0"/>
    </font>
    <font>
      <sz val="12"/>
      <name val="Arial"/>
      <charset val="0"/>
    </font>
    <font>
      <sz val="10"/>
      <color indexed="30"/>
      <name val="Arial"/>
      <charset val="0"/>
    </font>
    <font>
      <sz val="10"/>
      <color indexed="10"/>
      <name val="Arial"/>
      <charset val="0"/>
    </font>
    <font>
      <sz val="10"/>
      <color indexed="57"/>
      <name val="Arial"/>
      <charset val="0"/>
    </font>
    <font>
      <sz val="16"/>
      <color indexed="10"/>
      <name val="Arial"/>
      <charset val="0"/>
    </font>
    <font>
      <sz val="7"/>
      <color indexed="10"/>
      <name val="Arial"/>
      <charset val="0"/>
    </font>
    <font>
      <sz val="16"/>
      <name val="Arial"/>
      <charset val="0"/>
    </font>
    <font>
      <sz val="6"/>
      <color indexed="10"/>
      <name val="Arial"/>
      <charset val="0"/>
    </font>
    <font>
      <b/>
      <sz val="6"/>
      <color indexed="10"/>
      <name val="Arial"/>
      <charset val="0"/>
    </font>
    <font>
      <sz val="8"/>
      <color indexed="10"/>
      <name val="Arial"/>
      <charset val="0"/>
    </font>
    <font>
      <b/>
      <sz val="6"/>
      <color indexed="22"/>
      <name val="Calibri"/>
      <charset val="0"/>
    </font>
    <font>
      <sz val="9"/>
      <color indexed="30"/>
      <name val="Arial"/>
      <charset val="0"/>
    </font>
    <font>
      <sz val="9"/>
      <color indexed="10"/>
      <name val="Arial"/>
      <charset val="0"/>
    </font>
    <font>
      <sz val="10"/>
      <color indexed="8"/>
      <name val="Arial"/>
      <charset val="0"/>
    </font>
    <font>
      <sz val="10"/>
      <name val="Arial Narrow"/>
      <charset val="0"/>
    </font>
    <font>
      <sz val="10"/>
      <color indexed="30"/>
      <name val="Arial Narrow"/>
      <charset val="0"/>
    </font>
    <font>
      <sz val="10"/>
      <color indexed="10"/>
      <name val="Arial Narrow"/>
      <charset val="0"/>
    </font>
    <font>
      <b/>
      <sz val="9"/>
      <name val="Arial"/>
      <charset val="0"/>
    </font>
    <font>
      <b/>
      <sz val="10"/>
      <color indexed="10"/>
      <name val="Arial"/>
      <charset val="0"/>
    </font>
    <font>
      <b/>
      <sz val="8"/>
      <name val="Arial"/>
      <charset val="0"/>
    </font>
    <font>
      <b/>
      <sz val="8"/>
      <color indexed="30"/>
      <name val="Arial"/>
      <charset val="0"/>
    </font>
    <font>
      <b/>
      <sz val="8"/>
      <color indexed="10"/>
      <name val="Arial"/>
      <charset val="0"/>
    </font>
    <font>
      <sz val="6"/>
      <name val="Arial"/>
      <charset val="0"/>
    </font>
    <font>
      <sz val="7.5"/>
      <name val="Arial"/>
      <charset val="0"/>
    </font>
    <font>
      <sz val="8"/>
      <color indexed="57"/>
      <name val="Arial"/>
      <charset val="0"/>
    </font>
    <font>
      <sz val="9"/>
      <color indexed="57"/>
      <name val="Arial"/>
      <charset val="0"/>
    </font>
    <font>
      <sz val="10"/>
      <color indexed="57"/>
      <name val="Arial Narrow"/>
      <charset val="0"/>
    </font>
    <font>
      <b/>
      <sz val="8"/>
      <color indexed="57"/>
      <name val="Arial"/>
      <charset val="0"/>
    </font>
    <font>
      <b/>
      <sz val="7"/>
      <color indexed="57"/>
      <name val="Arial"/>
      <charset val="0"/>
    </font>
    <font>
      <b/>
      <sz val="7"/>
      <name val="Arial"/>
      <charset val="0"/>
    </font>
    <font>
      <b/>
      <sz val="9"/>
      <color indexed="22"/>
      <name val="Arial"/>
      <charset val="0"/>
    </font>
    <font>
      <sz val="8"/>
      <color indexed="49"/>
      <name val="Arial"/>
      <charset val="0"/>
    </font>
    <font>
      <sz val="6"/>
      <name val="Arial Narrow"/>
      <charset val="0"/>
    </font>
    <font>
      <sz val="10"/>
      <color indexed="49"/>
      <name val="Arial"/>
      <charset val="0"/>
    </font>
    <font>
      <b/>
      <sz val="6"/>
      <color indexed="9"/>
      <name val="Calibri"/>
      <charset val="0"/>
    </font>
    <font>
      <sz val="10"/>
      <color indexed="9"/>
      <name val="Arial"/>
      <charset val="0"/>
    </font>
    <font>
      <sz val="8"/>
      <color indexed="9"/>
      <name val="Arial"/>
      <charset val="0"/>
    </font>
    <font>
      <sz val="6"/>
      <color indexed="9"/>
      <name val="Arial"/>
      <charset val="0"/>
    </font>
    <font>
      <b/>
      <sz val="12"/>
      <color indexed="9"/>
      <name val="Arial"/>
      <charset val="0"/>
    </font>
    <font>
      <b/>
      <sz val="12"/>
      <color indexed="53"/>
      <name val="Arial"/>
      <charset val="0"/>
    </font>
    <font>
      <b/>
      <sz val="12"/>
      <color indexed="30"/>
      <name val="Arial"/>
      <charset val="0"/>
    </font>
    <font>
      <b/>
      <sz val="12"/>
      <color indexed="10"/>
      <name val="Arial"/>
      <charset val="0"/>
    </font>
    <font>
      <sz val="6"/>
      <color indexed="53"/>
      <name val="Arial"/>
      <charset val="0"/>
    </font>
    <font>
      <sz val="6"/>
      <color indexed="30"/>
      <name val="Arial"/>
      <charset val="0"/>
    </font>
    <font>
      <b/>
      <sz val="12"/>
      <color indexed="57"/>
      <name val="Arial"/>
      <charset val="0"/>
    </font>
    <font>
      <sz val="6"/>
      <color indexed="57"/>
      <name val="Arial"/>
      <charset val="0"/>
    </font>
    <font>
      <b/>
      <i/>
      <sz val="8"/>
      <color indexed="8"/>
      <name val="Arial"/>
      <charset val="0"/>
    </font>
    <font>
      <b/>
      <i/>
      <sz val="8"/>
      <color indexed="30"/>
      <name val="Arial"/>
      <charset val="0"/>
    </font>
    <font>
      <b/>
      <i/>
      <sz val="8"/>
      <color indexed="10"/>
      <name val="Arial"/>
      <charset val="0"/>
    </font>
    <font>
      <b/>
      <i/>
      <sz val="8"/>
      <color indexed="57"/>
      <name val="Arial"/>
      <charset val="0"/>
    </font>
    <font>
      <u/>
      <sz val="10"/>
      <color indexed="36"/>
      <name val="Arial"/>
      <charset val="0"/>
    </font>
    <font>
      <u/>
      <sz val="10"/>
      <color indexed="20"/>
      <name val="Arial"/>
      <charset val="0"/>
    </font>
    <font>
      <u/>
      <sz val="10"/>
      <color rgb="FF800080"/>
      <name val="Arial"/>
      <charset val="0"/>
    </font>
    <font>
      <u/>
      <sz val="10"/>
      <color indexed="39"/>
      <name val="Arial"/>
      <charset val="0"/>
    </font>
    <font>
      <i/>
      <sz val="10"/>
      <name val="Arial"/>
      <charset val="0"/>
    </font>
    <font>
      <u/>
      <sz val="11"/>
      <color rgb="FF0000FF"/>
      <name val="Calibri"/>
      <charset val="0"/>
      <scheme val="minor"/>
    </font>
    <font>
      <sz val="11"/>
      <color indexed="9"/>
      <name val="Calibri"/>
      <charset val="0"/>
    </font>
    <font>
      <sz val="11"/>
      <color indexed="53"/>
      <name val="Calibri"/>
      <charset val="0"/>
    </font>
    <font>
      <u/>
      <sz val="11"/>
      <color indexed="36"/>
      <name val="Calibri"/>
      <charset val="0"/>
    </font>
    <font>
      <b/>
      <sz val="18"/>
      <color indexed="62"/>
      <name val="Calibri"/>
      <charset val="0"/>
    </font>
    <font>
      <sz val="11"/>
      <color indexed="10"/>
      <name val="Calibri"/>
      <charset val="0"/>
    </font>
    <font>
      <b/>
      <sz val="11"/>
      <color indexed="53"/>
      <name val="Calibri"/>
      <charset val="0"/>
    </font>
    <font>
      <sz val="11"/>
      <color indexed="62"/>
      <name val="Calibri"/>
      <charset val="0"/>
    </font>
    <font>
      <sz val="11"/>
      <color indexed="8"/>
      <name val="Calibri"/>
      <charset val="0"/>
    </font>
    <font>
      <b/>
      <sz val="11"/>
      <color indexed="62"/>
      <name val="Calibri"/>
      <charset val="0"/>
    </font>
    <font>
      <i/>
      <sz val="11"/>
      <color indexed="23"/>
      <name val="Calibri"/>
      <charset val="0"/>
    </font>
    <font>
      <b/>
      <sz val="11"/>
      <color indexed="63"/>
      <name val="Calibri"/>
      <charset val="0"/>
    </font>
    <font>
      <b/>
      <sz val="15"/>
      <color indexed="62"/>
      <name val="Calibri"/>
      <charset val="0"/>
    </font>
    <font>
      <sz val="11"/>
      <color indexed="60"/>
      <name val="Calibri"/>
      <charset val="0"/>
    </font>
    <font>
      <b/>
      <sz val="13"/>
      <color indexed="62"/>
      <name val="Calibri"/>
      <charset val="0"/>
    </font>
    <font>
      <sz val="11"/>
      <color indexed="16"/>
      <name val="Calibri"/>
      <charset val="0"/>
    </font>
    <font>
      <b/>
      <sz val="11"/>
      <color indexed="8"/>
      <name val="Calibri"/>
      <charset val="0"/>
    </font>
    <font>
      <sz val="11"/>
      <color indexed="17"/>
      <name val="Calibri"/>
      <charset val="0"/>
    </font>
    <font>
      <b/>
      <sz val="11"/>
      <color indexed="9"/>
      <name val="Calibri"/>
      <charset val="0"/>
    </font>
  </fonts>
  <fills count="29">
    <fill>
      <patternFill patternType="none"/>
    </fill>
    <fill>
      <patternFill patternType="gray125"/>
    </fill>
    <fill>
      <patternFill patternType="solid">
        <fgColor indexed="24"/>
        <bgColor indexed="64"/>
      </patternFill>
    </fill>
    <fill>
      <patternFill patternType="solid">
        <fgColor indexed="22"/>
        <bgColor indexed="64"/>
      </patternFill>
    </fill>
    <fill>
      <patternFill patternType="solid">
        <fgColor theme="0"/>
        <bgColor indexed="64"/>
      </patternFill>
    </fill>
    <fill>
      <patternFill patternType="solid">
        <fgColor indexed="8"/>
        <bgColor indexed="64"/>
      </patternFill>
    </fill>
    <fill>
      <patternFill patternType="solid">
        <fgColor indexed="51"/>
        <bgColor indexed="64"/>
      </patternFill>
    </fill>
    <fill>
      <patternFill patternType="solid">
        <fgColor indexed="27"/>
        <bgColor indexed="64"/>
      </patternFill>
    </fill>
    <fill>
      <patternFill patternType="solid">
        <fgColor indexed="45"/>
        <bgColor indexed="64"/>
      </patternFill>
    </fill>
    <fill>
      <patternFill patternType="solid">
        <fgColor indexed="53"/>
        <bgColor indexed="64"/>
      </patternFill>
    </fill>
    <fill>
      <patternFill patternType="solid">
        <fgColor rgb="FF92D050"/>
        <bgColor indexed="64"/>
      </patternFill>
    </fill>
    <fill>
      <patternFill patternType="solid">
        <fgColor indexed="34"/>
        <bgColor indexed="64"/>
      </patternFill>
    </fill>
    <fill>
      <patternFill patternType="solid">
        <fgColor indexed="57"/>
        <bgColor indexed="64"/>
      </patternFill>
    </fill>
    <fill>
      <patternFill patternType="solid">
        <fgColor indexed="62"/>
        <bgColor indexed="64"/>
      </patternFill>
    </fill>
    <fill>
      <patternFill patternType="solid">
        <fgColor indexed="13"/>
        <bgColor indexed="64"/>
      </patternFill>
    </fill>
    <fill>
      <patternFill patternType="solid">
        <fgColor indexed="52"/>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54"/>
        <bgColor indexed="64"/>
      </patternFill>
    </fill>
    <fill>
      <patternFill patternType="solid">
        <fgColor indexed="43"/>
        <bgColor indexed="64"/>
      </patternFill>
    </fill>
    <fill>
      <patternFill patternType="solid">
        <fgColor indexed="25"/>
        <bgColor indexed="64"/>
      </patternFill>
    </fill>
    <fill>
      <patternFill patternType="solid">
        <fgColor indexed="42"/>
        <bgColor indexed="64"/>
      </patternFill>
    </fill>
    <fill>
      <patternFill patternType="solid">
        <fgColor indexed="55"/>
        <bgColor indexed="64"/>
      </patternFill>
    </fill>
    <fill>
      <patternFill patternType="solid">
        <fgColor indexed="29"/>
        <bgColor indexed="64"/>
      </patternFill>
    </fill>
    <fill>
      <patternFill patternType="solid">
        <fgColor indexed="49"/>
        <bgColor indexed="64"/>
      </patternFill>
    </fill>
    <fill>
      <patternFill patternType="solid">
        <fgColor indexed="23"/>
        <bgColor indexed="64"/>
      </patternFill>
    </fill>
    <fill>
      <patternFill patternType="solid">
        <fgColor indexed="44"/>
        <bgColor indexed="64"/>
      </patternFill>
    </fill>
  </fills>
  <borders count="50">
    <border>
      <left/>
      <right/>
      <top/>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style="hair">
        <color indexed="9"/>
      </left>
      <right/>
      <top style="thin">
        <color auto="1"/>
      </top>
      <bottom/>
      <diagonal/>
    </border>
    <border>
      <left style="hair">
        <color indexed="22"/>
      </left>
      <right style="hair">
        <color indexed="22"/>
      </right>
      <top/>
      <bottom style="hair">
        <color indexed="22"/>
      </bottom>
      <diagonal/>
    </border>
    <border>
      <left/>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style="thin">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ck">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style="hair">
        <color indexed="9"/>
      </left>
      <right/>
      <top/>
      <bottom/>
      <diagonal/>
    </border>
    <border>
      <left/>
      <right/>
      <top/>
      <bottom style="thin">
        <color auto="1"/>
      </bottom>
      <diagonal/>
    </border>
    <border>
      <left style="hair">
        <color auto="1"/>
      </left>
      <right/>
      <top style="thin">
        <color auto="1"/>
      </top>
      <bottom/>
      <diagonal/>
    </border>
    <border>
      <left style="hair">
        <color indexed="9"/>
      </left>
      <right style="hair">
        <color indexed="9"/>
      </right>
      <top style="thin">
        <color auto="1"/>
      </top>
      <bottom/>
      <diagonal/>
    </border>
    <border>
      <left style="hair">
        <color auto="1"/>
      </left>
      <right style="hair">
        <color indexed="22"/>
      </right>
      <top/>
      <bottom style="hair">
        <color indexed="22"/>
      </bottom>
      <diagonal/>
    </border>
    <border>
      <left style="hair">
        <color indexed="22"/>
      </left>
      <right style="hair">
        <color indexed="22"/>
      </right>
      <top style="hair">
        <color indexed="22"/>
      </top>
      <bottom style="hair">
        <color indexed="22"/>
      </bottom>
      <diagonal/>
    </border>
    <border>
      <left/>
      <right style="hair">
        <color indexed="9"/>
      </right>
      <top style="thin">
        <color auto="1"/>
      </top>
      <bottom/>
      <diagonal/>
    </border>
    <border>
      <left/>
      <right style="hair">
        <color auto="1"/>
      </right>
      <top style="thin">
        <color auto="1"/>
      </top>
      <bottom/>
      <diagonal/>
    </border>
    <border>
      <left style="hair">
        <color indexed="22"/>
      </left>
      <right style="hair">
        <color auto="1"/>
      </right>
      <top/>
      <bottom style="hair">
        <color indexed="22"/>
      </bottom>
      <diagonal/>
    </border>
    <border>
      <left/>
      <right style="hair">
        <color auto="1"/>
      </right>
      <top/>
      <bottom style="hair">
        <color indexed="22"/>
      </bottom>
      <diagonal/>
    </border>
    <border>
      <left/>
      <right style="hair">
        <color auto="1"/>
      </right>
      <top style="hair">
        <color indexed="22"/>
      </top>
      <bottom style="hair">
        <color indexed="22"/>
      </bottom>
      <diagonal/>
    </border>
    <border>
      <left style="hair">
        <color auto="1"/>
      </left>
      <right/>
      <top style="hair">
        <color indexed="22"/>
      </top>
      <bottom/>
      <diagonal/>
    </border>
    <border>
      <left style="hair">
        <color auto="1"/>
      </left>
      <right/>
      <top/>
      <bottom/>
      <diagonal/>
    </border>
    <border>
      <left style="hair">
        <color indexed="22"/>
      </left>
      <right/>
      <top style="hair">
        <color indexed="22"/>
      </top>
      <bottom style="hair">
        <color indexed="22"/>
      </bottom>
      <diagonal/>
    </border>
    <border>
      <left/>
      <right/>
      <top style="hair">
        <color indexed="22"/>
      </top>
      <bottom style="hair">
        <color indexed="22"/>
      </bottom>
      <diagonal/>
    </border>
    <border>
      <left/>
      <right style="hair">
        <color indexed="22"/>
      </right>
      <top style="hair">
        <color indexed="22"/>
      </top>
      <bottom style="hair">
        <color indexed="22"/>
      </bottom>
      <diagonal/>
    </border>
    <border>
      <left style="hair">
        <color auto="1"/>
      </left>
      <right/>
      <top/>
      <bottom style="thin">
        <color auto="1"/>
      </bottom>
      <diagonal/>
    </border>
    <border>
      <left/>
      <right/>
      <top style="hair">
        <color indexed="22"/>
      </top>
      <bottom/>
      <diagonal/>
    </border>
    <border>
      <left/>
      <right style="hair">
        <color auto="1"/>
      </right>
      <top/>
      <bottom/>
      <diagonal/>
    </border>
    <border>
      <left/>
      <right style="hair">
        <color auto="1"/>
      </right>
      <top/>
      <bottom style="thin">
        <color auto="1"/>
      </bottom>
      <diagonal/>
    </border>
    <border diagonalUp="1">
      <left/>
      <right/>
      <top/>
      <bottom/>
      <diagonal style="thin">
        <color auto="1"/>
      </diagonal>
    </border>
    <border>
      <left style="thin">
        <color indexed="8"/>
      </left>
      <right/>
      <top/>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54"/>
      </bottom>
      <diagonal/>
    </border>
    <border>
      <left/>
      <right/>
      <top style="thin">
        <color indexed="54"/>
      </top>
      <bottom style="double">
        <color indexed="54"/>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s>
  <cellStyleXfs count="52">
    <xf numFmtId="0" fontId="0" fillId="0" borderId="0">
      <alignment vertical="center"/>
    </xf>
    <xf numFmtId="0" fontId="87" fillId="18" borderId="44" applyNumberFormat="0" applyFont="0" applyAlignment="0" applyProtection="0">
      <alignment vertical="center"/>
    </xf>
    <xf numFmtId="0" fontId="82" fillId="0" borderId="0" applyNumberFormat="0" applyFill="0" applyBorder="0" applyAlignment="0" applyProtection="0">
      <alignment vertical="center"/>
    </xf>
    <xf numFmtId="43" fontId="87" fillId="0" borderId="0" applyFont="0" applyFill="0" applyBorder="0" applyAlignment="0" applyProtection="0">
      <alignment vertical="center"/>
    </xf>
    <xf numFmtId="0" fontId="80" fillId="16" borderId="0" applyNumberFormat="0" applyBorder="0" applyAlignment="0" applyProtection="0">
      <alignment vertical="center"/>
    </xf>
    <xf numFmtId="0" fontId="85" fillId="17" borderId="43" applyNumberFormat="0" applyAlignment="0" applyProtection="0">
      <alignment vertical="center"/>
    </xf>
    <xf numFmtId="0" fontId="83" fillId="0" borderId="0" applyNumberFormat="0" applyFill="0" applyBorder="0" applyAlignment="0" applyProtection="0">
      <alignment vertical="center"/>
    </xf>
    <xf numFmtId="42" fontId="87" fillId="0" borderId="0" applyFont="0" applyFill="0" applyBorder="0" applyAlignment="0" applyProtection="0">
      <alignment vertical="center"/>
    </xf>
    <xf numFmtId="0" fontId="0" fillId="0" borderId="0">
      <alignment vertical="center"/>
    </xf>
    <xf numFmtId="44" fontId="87" fillId="0" borderId="0" applyFont="0" applyFill="0" applyBorder="0" applyAlignment="0" applyProtection="0">
      <alignment vertical="center"/>
    </xf>
    <xf numFmtId="41" fontId="87" fillId="0" borderId="0" applyFont="0" applyFill="0" applyBorder="0" applyAlignment="0" applyProtection="0">
      <alignment vertical="center"/>
    </xf>
    <xf numFmtId="0" fontId="81" fillId="0" borderId="42" applyNumberFormat="0" applyFill="0" applyAlignment="0" applyProtection="0">
      <alignment vertical="center"/>
    </xf>
    <xf numFmtId="9" fontId="87" fillId="0" borderId="0" applyFont="0" applyFill="0" applyBorder="0" applyAlignment="0" applyProtection="0">
      <alignment vertical="center"/>
    </xf>
    <xf numFmtId="0" fontId="79" fillId="0" borderId="0" applyNumberFormat="0" applyFill="0" applyBorder="0" applyAlignment="0" applyProtection="0">
      <alignment vertical="top"/>
      <protection locked="0"/>
    </xf>
    <xf numFmtId="0" fontId="84" fillId="0" borderId="0" applyNumberFormat="0" applyFill="0" applyBorder="0" applyAlignment="0" applyProtection="0">
      <alignment vertical="center"/>
    </xf>
    <xf numFmtId="0" fontId="0" fillId="0" borderId="0">
      <alignment vertical="center"/>
    </xf>
    <xf numFmtId="0" fontId="89" fillId="0" borderId="0" applyNumberFormat="0" applyFill="0" applyBorder="0" applyAlignment="0" applyProtection="0">
      <alignment vertical="center"/>
    </xf>
    <xf numFmtId="0" fontId="91" fillId="0" borderId="46" applyNumberFormat="0" applyFill="0" applyAlignment="0" applyProtection="0">
      <alignment vertical="center"/>
    </xf>
    <xf numFmtId="0" fontId="93" fillId="0" borderId="46" applyNumberFormat="0" applyFill="0" applyAlignment="0" applyProtection="0">
      <alignment vertical="center"/>
    </xf>
    <xf numFmtId="0" fontId="80" fillId="20" borderId="0" applyNumberFormat="0" applyBorder="0" applyAlignment="0" applyProtection="0">
      <alignment vertical="center"/>
    </xf>
    <xf numFmtId="0" fontId="88" fillId="0" borderId="48" applyNumberFormat="0" applyFill="0" applyAlignment="0" applyProtection="0">
      <alignment vertical="center"/>
    </xf>
    <xf numFmtId="0" fontId="80" fillId="22" borderId="0" applyNumberFormat="0" applyBorder="0" applyAlignment="0" applyProtection="0">
      <alignment vertical="center"/>
    </xf>
    <xf numFmtId="0" fontId="88" fillId="0" borderId="0" applyNumberFormat="0" applyFill="0" applyBorder="0" applyAlignment="0" applyProtection="0">
      <alignment vertical="center"/>
    </xf>
    <xf numFmtId="0" fontId="92" fillId="21" borderId="0" applyNumberFormat="0" applyBorder="0" applyAlignment="0" applyProtection="0">
      <alignment vertical="center"/>
    </xf>
    <xf numFmtId="0" fontId="86" fillId="16" borderId="43" applyNumberFormat="0" applyAlignment="0" applyProtection="0">
      <alignment vertical="center"/>
    </xf>
    <xf numFmtId="0" fontId="87" fillId="16" borderId="0" applyNumberFormat="0" applyBorder="0" applyAlignment="0" applyProtection="0">
      <alignment vertical="center"/>
    </xf>
    <xf numFmtId="0" fontId="90" fillId="17" borderId="45" applyNumberFormat="0" applyAlignment="0" applyProtection="0">
      <alignment vertical="center"/>
    </xf>
    <xf numFmtId="0" fontId="97" fillId="24" borderId="49" applyNumberFormat="0" applyAlignment="0" applyProtection="0">
      <alignment vertical="center"/>
    </xf>
    <xf numFmtId="0" fontId="95" fillId="0" borderId="47" applyNumberFormat="0" applyFill="0" applyAlignment="0" applyProtection="0">
      <alignment vertical="center"/>
    </xf>
    <xf numFmtId="0" fontId="80" fillId="20" borderId="0" applyNumberFormat="0" applyBorder="0" applyAlignment="0" applyProtection="0">
      <alignment vertical="center"/>
    </xf>
    <xf numFmtId="0" fontId="96" fillId="23" borderId="0" applyNumberFormat="0" applyBorder="0" applyAlignment="0" applyProtection="0">
      <alignment vertical="center"/>
    </xf>
    <xf numFmtId="0" fontId="94" fillId="8" borderId="0" applyNumberFormat="0" applyBorder="0" applyAlignment="0" applyProtection="0">
      <alignment vertical="center"/>
    </xf>
    <xf numFmtId="0" fontId="87" fillId="7" borderId="0" applyNumberFormat="0" applyBorder="0" applyAlignment="0" applyProtection="0">
      <alignment vertical="center"/>
    </xf>
    <xf numFmtId="0" fontId="87" fillId="19" borderId="0" applyNumberFormat="0" applyBorder="0" applyAlignment="0" applyProtection="0">
      <alignment vertical="center"/>
    </xf>
    <xf numFmtId="0" fontId="80" fillId="3" borderId="0" applyNumberFormat="0" applyBorder="0" applyAlignment="0" applyProtection="0">
      <alignment vertical="center"/>
    </xf>
    <xf numFmtId="0" fontId="87" fillId="18" borderId="0" applyNumberFormat="0" applyBorder="0" applyAlignment="0" applyProtection="0">
      <alignment vertical="center"/>
    </xf>
    <xf numFmtId="0" fontId="80" fillId="25" borderId="0" applyNumberFormat="0" applyBorder="0" applyAlignment="0" applyProtection="0">
      <alignment vertical="center"/>
    </xf>
    <xf numFmtId="0" fontId="80" fillId="27" borderId="0" applyNumberFormat="0" applyBorder="0" applyAlignment="0" applyProtection="0">
      <alignment vertical="center"/>
    </xf>
    <xf numFmtId="0" fontId="87" fillId="18" borderId="0" applyNumberFormat="0" applyBorder="0" applyAlignment="0" applyProtection="0">
      <alignment vertical="center"/>
    </xf>
    <xf numFmtId="0" fontId="87" fillId="23" borderId="0" applyNumberFormat="0" applyBorder="0" applyAlignment="0" applyProtection="0">
      <alignment vertical="center"/>
    </xf>
    <xf numFmtId="0" fontId="80" fillId="3" borderId="0" applyNumberFormat="0" applyBorder="0" applyAlignment="0" applyProtection="0">
      <alignment vertical="center"/>
    </xf>
    <xf numFmtId="0" fontId="10" fillId="0" borderId="0">
      <alignment vertical="center"/>
    </xf>
    <xf numFmtId="0" fontId="87" fillId="19" borderId="0" applyNumberFormat="0" applyBorder="0" applyAlignment="0" applyProtection="0">
      <alignment vertical="center"/>
    </xf>
    <xf numFmtId="0" fontId="87" fillId="3" borderId="0" applyNumberFormat="0" applyBorder="0" applyAlignment="0" applyProtection="0">
      <alignment vertical="center"/>
    </xf>
    <xf numFmtId="0" fontId="80" fillId="3" borderId="0" applyNumberFormat="0" applyBorder="0" applyAlignment="0" applyProtection="0">
      <alignment vertical="center"/>
    </xf>
    <xf numFmtId="0" fontId="80" fillId="26" borderId="0" applyNumberFormat="0" applyBorder="0" applyAlignment="0" applyProtection="0">
      <alignment vertical="center"/>
    </xf>
    <xf numFmtId="0" fontId="87" fillId="7" borderId="0" applyNumberFormat="0" applyBorder="0" applyAlignment="0" applyProtection="0">
      <alignment vertical="center"/>
    </xf>
    <xf numFmtId="0" fontId="87" fillId="19" borderId="0" applyNumberFormat="0" applyBorder="0" applyAlignment="0" applyProtection="0">
      <alignment vertical="center"/>
    </xf>
    <xf numFmtId="0" fontId="80" fillId="28" borderId="0" applyNumberFormat="0" applyBorder="0" applyAlignment="0" applyProtection="0">
      <alignment vertical="center"/>
    </xf>
    <xf numFmtId="0" fontId="80" fillId="25" borderId="0" applyNumberFormat="0" applyBorder="0" applyAlignment="0" applyProtection="0">
      <alignment vertical="center"/>
    </xf>
    <xf numFmtId="0" fontId="87" fillId="18" borderId="0" applyNumberFormat="0" applyBorder="0" applyAlignment="0" applyProtection="0">
      <alignment vertical="center"/>
    </xf>
    <xf numFmtId="0" fontId="87" fillId="16" borderId="0" applyNumberFormat="0" applyBorder="0" applyAlignment="0" applyProtection="0">
      <alignment vertical="center"/>
    </xf>
  </cellStyleXfs>
  <cellXfs count="435">
    <xf numFmtId="0" fontId="0" fillId="0" borderId="0" xfId="0">
      <alignment vertical="center"/>
    </xf>
    <xf numFmtId="0" fontId="1" fillId="2" borderId="0" xfId="0" applyNumberFormat="1" applyFont="1" applyFill="1" applyAlignment="1">
      <alignment vertical="top" wrapText="1"/>
    </xf>
    <xf numFmtId="0" fontId="0" fillId="3" borderId="0" xfId="0" applyFill="1">
      <alignment vertical="center"/>
    </xf>
    <xf numFmtId="0" fontId="0" fillId="0" borderId="0" xfId="0" applyNumberFormat="1" applyFont="1" applyFill="1" applyAlignment="1" applyProtection="1">
      <alignment vertical="top" wrapText="1"/>
      <protection hidden="1"/>
    </xf>
    <xf numFmtId="49" fontId="0" fillId="0" borderId="0" xfId="0" applyNumberFormat="1" applyFont="1" applyFill="1" applyAlignment="1" applyProtection="1">
      <alignment vertical="top" wrapText="1"/>
      <protection hidden="1"/>
    </xf>
    <xf numFmtId="0" fontId="0" fillId="0" borderId="0" xfId="0" applyAlignment="1">
      <alignment vertical="center" wrapText="1"/>
    </xf>
    <xf numFmtId="0" fontId="0" fillId="3" borderId="0" xfId="0" applyNumberFormat="1" applyFont="1" applyFill="1" applyAlignment="1">
      <alignment vertical="top" wrapText="1"/>
    </xf>
    <xf numFmtId="0" fontId="2" fillId="0" borderId="0" xfId="0" applyFont="1">
      <alignment vertical="center"/>
    </xf>
    <xf numFmtId="0" fontId="0" fillId="0" borderId="0" xfId="0" applyNumberFormat="1" applyAlignment="1">
      <alignment vertical="center" wrapText="1"/>
    </xf>
    <xf numFmtId="0" fontId="0" fillId="0" borderId="0" xfId="0" applyAlignment="1">
      <alignment horizontal="left" vertical="top" wrapText="1"/>
    </xf>
    <xf numFmtId="0" fontId="0" fillId="0" borderId="0" xfId="0" applyAlignment="1">
      <alignment vertical="top"/>
    </xf>
    <xf numFmtId="0" fontId="0" fillId="2" borderId="0" xfId="0" applyNumberFormat="1" applyFont="1" applyFill="1" applyAlignment="1">
      <alignment horizontal="left" vertical="top" wrapText="1"/>
    </xf>
    <xf numFmtId="0" fontId="0" fillId="2" borderId="0" xfId="0" applyNumberFormat="1" applyFont="1" applyFill="1" applyAlignment="1">
      <alignment vertical="top" wrapText="1"/>
    </xf>
    <xf numFmtId="0" fontId="3" fillId="0" borderId="0" xfId="0" applyFont="1" applyBorder="1" applyAlignment="1" applyProtection="1">
      <alignment vertical="top" wrapText="1"/>
      <protection locked="0"/>
    </xf>
    <xf numFmtId="0" fontId="0" fillId="0" borderId="0" xfId="0" applyNumberFormat="1" applyFont="1" applyFill="1" applyAlignment="1" applyProtection="1">
      <alignment vertical="center" wrapText="1"/>
      <protection locked="0"/>
    </xf>
    <xf numFmtId="0" fontId="0" fillId="0" borderId="0" xfId="0" applyAlignment="1">
      <alignment horizontal="center" vertical="center"/>
    </xf>
    <xf numFmtId="0" fontId="0" fillId="2" borderId="0" xfId="0" applyFont="1" applyFill="1" applyAlignment="1">
      <alignment vertical="top" wrapText="1"/>
    </xf>
    <xf numFmtId="0" fontId="0" fillId="3" borderId="0" xfId="0" applyFont="1" applyFill="1" applyAlignment="1">
      <alignment vertical="top"/>
    </xf>
    <xf numFmtId="0" fontId="0" fillId="0" borderId="0" xfId="0" applyNumberFormat="1" applyFont="1" applyFill="1" applyAlignment="1">
      <alignment vertical="top" wrapText="1"/>
    </xf>
    <xf numFmtId="0" fontId="0" fillId="0" borderId="0" xfId="0" applyNumberFormat="1" applyFont="1" applyFill="1" applyAlignment="1" applyProtection="1">
      <alignment vertical="center" wrapText="1"/>
      <protection hidden="1"/>
    </xf>
    <xf numFmtId="0" fontId="0" fillId="2" borderId="0" xfId="0" applyFont="1" applyFill="1" applyAlignment="1">
      <alignment vertical="top"/>
    </xf>
    <xf numFmtId="0" fontId="0" fillId="0" borderId="0" xfId="0" applyAlignment="1">
      <alignment vertical="top" wrapText="1"/>
    </xf>
    <xf numFmtId="0" fontId="0" fillId="0" borderId="0" xfId="0" applyNumberFormat="1" applyFont="1" applyFill="1" applyAlignment="1">
      <alignment vertical="top"/>
    </xf>
    <xf numFmtId="0" fontId="3" fillId="0" borderId="0" xfId="0" applyFont="1" applyBorder="1" applyAlignment="1">
      <alignment vertical="top" wrapText="1"/>
    </xf>
    <xf numFmtId="0" fontId="0" fillId="2" borderId="0" xfId="0" applyFont="1" applyFill="1" applyAlignment="1">
      <alignment horizontal="left" vertical="top" wrapText="1"/>
    </xf>
    <xf numFmtId="0" fontId="0" fillId="2" borderId="0" xfId="0" applyNumberFormat="1" applyFont="1" applyFill="1" applyAlignment="1">
      <alignment vertical="top"/>
    </xf>
    <xf numFmtId="0" fontId="0" fillId="0" borderId="0" xfId="0" applyNumberFormat="1" applyFont="1" applyAlignment="1">
      <alignment horizontal="left" vertical="top" wrapText="1"/>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0" fillId="0" borderId="0" xfId="0" applyNumberFormat="1" applyFill="1" applyBorder="1" applyAlignment="1" applyProtection="1">
      <alignment vertical="center"/>
      <protection locked="0"/>
    </xf>
    <xf numFmtId="0" fontId="0" fillId="0" borderId="0" xfId="0" applyProtection="1">
      <alignment vertical="center"/>
      <protection locked="0"/>
    </xf>
    <xf numFmtId="0" fontId="0" fillId="0" borderId="0" xfId="0" applyFill="1" applyBorder="1" applyAlignment="1" applyProtection="1">
      <alignment horizontal="center" vertical="center"/>
      <protection hidden="1"/>
    </xf>
    <xf numFmtId="0" fontId="0" fillId="2" borderId="0" xfId="0" applyFill="1" applyBorder="1" applyAlignment="1" applyProtection="1">
      <alignment vertical="center"/>
      <protection hidden="1"/>
    </xf>
    <xf numFmtId="179" fontId="4" fillId="0" borderId="0" xfId="0" applyNumberFormat="1" applyFont="1" applyFill="1" applyBorder="1" applyAlignment="1" applyProtection="1">
      <alignment vertical="center" wrapText="1"/>
      <protection hidden="1"/>
    </xf>
    <xf numFmtId="0" fontId="0" fillId="0" borderId="0" xfId="0" applyNumberFormat="1" applyFill="1" applyBorder="1" applyAlignment="1" applyProtection="1">
      <alignment vertical="center"/>
      <protection hidden="1"/>
    </xf>
    <xf numFmtId="0" fontId="4" fillId="3" borderId="1" xfId="0" applyNumberFormat="1" applyFont="1" applyFill="1" applyBorder="1" applyAlignment="1" applyProtection="1">
      <alignment horizontal="left" vertical="center" wrapText="1"/>
      <protection hidden="1"/>
    </xf>
    <xf numFmtId="0" fontId="4" fillId="3" borderId="2" xfId="0" applyNumberFormat="1" applyFont="1" applyFill="1" applyBorder="1" applyAlignment="1" applyProtection="1">
      <alignment vertical="center" wrapText="1"/>
      <protection hidden="1"/>
    </xf>
    <xf numFmtId="0" fontId="4" fillId="3" borderId="3" xfId="0" applyNumberFormat="1" applyFont="1" applyFill="1" applyBorder="1" applyAlignment="1" applyProtection="1">
      <alignment horizontal="center" vertical="center" wrapText="1"/>
      <protection hidden="1"/>
    </xf>
    <xf numFmtId="0" fontId="4" fillId="3" borderId="3" xfId="0" applyNumberFormat="1" applyFont="1" applyFill="1" applyBorder="1" applyAlignment="1" applyProtection="1">
      <alignment vertical="center" wrapText="1"/>
      <protection hidden="1"/>
    </xf>
    <xf numFmtId="177" fontId="0" fillId="0" borderId="0" xfId="0" applyNumberFormat="1" applyFill="1" applyBorder="1" applyAlignment="1" applyProtection="1">
      <alignment horizontal="center" vertical="center"/>
      <protection locked="0"/>
    </xf>
    <xf numFmtId="0" fontId="5" fillId="0" borderId="0" xfId="0" applyNumberFormat="1" applyFont="1" applyAlignment="1" applyProtection="1">
      <alignment vertical="top" wrapText="1"/>
      <protection locked="0"/>
    </xf>
    <xf numFmtId="179" fontId="4" fillId="0" borderId="0" xfId="0" applyNumberFormat="1" applyFont="1" applyFill="1" applyBorder="1" applyAlignment="1" applyProtection="1">
      <alignment vertical="center" wrapText="1"/>
      <protection locked="0"/>
    </xf>
    <xf numFmtId="0" fontId="4" fillId="0" borderId="0" xfId="0" applyNumberFormat="1" applyFont="1" applyFill="1" applyBorder="1" applyAlignment="1" applyProtection="1">
      <alignment horizontal="center" vertical="center" wrapText="1"/>
      <protection locked="0"/>
    </xf>
    <xf numFmtId="0" fontId="5" fillId="0" borderId="0" xfId="0" applyNumberFormat="1" applyFont="1" applyFill="1" applyBorder="1" applyAlignment="1" applyProtection="1">
      <alignment vertical="center"/>
      <protection locked="0"/>
    </xf>
    <xf numFmtId="181" fontId="4" fillId="0" borderId="0"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vertical="center" wrapText="1"/>
      <protection locked="0"/>
    </xf>
    <xf numFmtId="0" fontId="0" fillId="0" borderId="0" xfId="0" applyAlignment="1" applyProtection="1">
      <alignment horizontal="center" vertical="center"/>
      <protection locked="0"/>
    </xf>
    <xf numFmtId="0" fontId="4" fillId="2" borderId="1" xfId="0" applyNumberFormat="1" applyFont="1" applyFill="1" applyBorder="1" applyAlignment="1" applyProtection="1">
      <alignment vertical="top"/>
      <protection hidden="1"/>
    </xf>
    <xf numFmtId="0" fontId="4" fillId="2" borderId="2" xfId="0" applyNumberFormat="1" applyFont="1" applyFill="1" applyBorder="1" applyAlignment="1" applyProtection="1">
      <alignment vertical="top"/>
      <protection hidden="1"/>
    </xf>
    <xf numFmtId="0" fontId="4" fillId="2" borderId="3" xfId="0" applyNumberFormat="1" applyFont="1" applyFill="1" applyBorder="1" applyAlignment="1" applyProtection="1">
      <alignment horizontal="left" vertical="center"/>
      <protection hidden="1"/>
    </xf>
    <xf numFmtId="177" fontId="0" fillId="0" borderId="0" xfId="0" applyNumberFormat="1" applyAlignment="1" applyProtection="1">
      <alignment horizontal="center" vertical="center"/>
      <protection locked="0"/>
    </xf>
    <xf numFmtId="0" fontId="4" fillId="0" borderId="0" xfId="0" applyNumberFormat="1" applyFont="1" applyAlignment="1" applyProtection="1">
      <alignment vertical="top" wrapText="1"/>
      <protection locked="0"/>
    </xf>
    <xf numFmtId="0" fontId="4" fillId="0" borderId="0" xfId="0" applyNumberFormat="1" applyFont="1" applyAlignment="1" applyProtection="1">
      <alignment horizontal="center" vertical="center"/>
      <protection locked="0"/>
    </xf>
    <xf numFmtId="177" fontId="4" fillId="0" borderId="0" xfId="0" applyNumberFormat="1" applyFont="1" applyAlignment="1" applyProtection="1">
      <alignment horizontal="center" vertical="center"/>
      <protection locked="0"/>
    </xf>
    <xf numFmtId="181" fontId="4" fillId="0" borderId="0" xfId="0" applyNumberFormat="1" applyFont="1" applyFill="1" applyAlignment="1" applyProtection="1">
      <alignment horizontal="center" vertical="center"/>
      <protection locked="0"/>
    </xf>
    <xf numFmtId="0" fontId="0" fillId="2" borderId="0" xfId="13" applyNumberFormat="1" applyFont="1" applyFill="1" applyBorder="1" applyAlignment="1" applyProtection="1">
      <alignment horizontal="left" vertical="top" wrapText="1"/>
      <protection hidden="1"/>
    </xf>
    <xf numFmtId="0" fontId="0" fillId="3" borderId="0" xfId="13" applyNumberFormat="1" applyFont="1" applyFill="1" applyBorder="1" applyAlignment="1" applyProtection="1">
      <alignment vertical="top" wrapText="1"/>
      <protection hidden="1"/>
    </xf>
    <xf numFmtId="0" fontId="6" fillId="0" borderId="0" xfId="0" applyFont="1" applyAlignment="1" applyProtection="1">
      <alignment vertical="top"/>
      <protection hidden="1"/>
    </xf>
    <xf numFmtId="0" fontId="7" fillId="0" borderId="0" xfId="0" applyFont="1" applyAlignment="1" applyProtection="1">
      <alignment vertical="top"/>
      <protection locked="0"/>
    </xf>
    <xf numFmtId="0" fontId="5" fillId="0" borderId="0" xfId="0" applyFont="1" applyAlignment="1" applyProtection="1">
      <alignment vertical="top"/>
      <protection locked="0"/>
    </xf>
    <xf numFmtId="177" fontId="5" fillId="0" borderId="0" xfId="0" applyNumberFormat="1" applyFont="1" applyFill="1" applyAlignment="1" applyProtection="1">
      <alignment vertical="top"/>
      <protection locked="0"/>
    </xf>
    <xf numFmtId="177" fontId="6" fillId="0" borderId="0" xfId="0" applyNumberFormat="1" applyFont="1" applyFill="1" applyAlignment="1" applyProtection="1">
      <alignment vertical="top"/>
      <protection hidden="1"/>
    </xf>
    <xf numFmtId="4" fontId="5" fillId="0" borderId="0" xfId="0" applyNumberFormat="1" applyFont="1" applyAlignment="1" applyProtection="1">
      <alignment vertical="top"/>
      <protection locked="0"/>
    </xf>
    <xf numFmtId="4" fontId="6" fillId="0" borderId="0" xfId="0" applyNumberFormat="1" applyFont="1" applyAlignment="1" applyProtection="1">
      <alignment vertical="top"/>
      <protection hidden="1"/>
    </xf>
    <xf numFmtId="0" fontId="0" fillId="0" borderId="0" xfId="0" applyAlignment="1">
      <alignment horizontal="center" vertical="center"/>
    </xf>
    <xf numFmtId="0" fontId="8" fillId="3" borderId="4" xfId="0" applyNumberFormat="1" applyFont="1" applyFill="1" applyBorder="1" applyAlignment="1" applyProtection="1">
      <alignment vertical="center" wrapText="1"/>
      <protection hidden="1"/>
    </xf>
    <xf numFmtId="0" fontId="8" fillId="3" borderId="4" xfId="0" applyNumberFormat="1" applyFont="1" applyFill="1" applyBorder="1" applyAlignment="1" applyProtection="1">
      <alignment horizontal="center" vertical="center" wrapText="1"/>
      <protection hidden="1"/>
    </xf>
    <xf numFmtId="0" fontId="0" fillId="0" borderId="5" xfId="0" applyNumberFormat="1" applyFont="1" applyFill="1" applyBorder="1" applyAlignment="1" applyProtection="1">
      <alignment vertical="center" wrapText="1"/>
      <protection locked="0"/>
    </xf>
    <xf numFmtId="0" fontId="9" fillId="0" borderId="0" xfId="0" applyFont="1">
      <alignment vertical="center"/>
    </xf>
    <xf numFmtId="184" fontId="9" fillId="0" borderId="0" xfId="0" applyNumberFormat="1" applyFont="1" applyFill="1" applyAlignment="1" applyProtection="1">
      <alignment horizontal="center" vertical="top"/>
      <protection locked="0"/>
    </xf>
    <xf numFmtId="184" fontId="0" fillId="0" borderId="0" xfId="0" applyNumberFormat="1" applyFont="1" applyFill="1" applyAlignment="1" applyProtection="1">
      <alignment horizontal="center" vertical="top"/>
      <protection locked="0"/>
    </xf>
    <xf numFmtId="0" fontId="10" fillId="0" borderId="0" xfId="41" applyAlignment="1"/>
    <xf numFmtId="0" fontId="10" fillId="0" borderId="0" xfId="41" applyAlignment="1">
      <alignment vertical="top"/>
    </xf>
    <xf numFmtId="0" fontId="10" fillId="0" borderId="0" xfId="41">
      <alignment vertical="center"/>
    </xf>
    <xf numFmtId="0" fontId="10" fillId="4" borderId="0" xfId="41" applyFill="1" applyProtection="1">
      <alignment vertical="center"/>
      <protection hidden="1"/>
    </xf>
    <xf numFmtId="0" fontId="11" fillId="4" borderId="0" xfId="41" applyFont="1" applyFill="1" applyBorder="1" applyAlignment="1" applyProtection="1">
      <alignment horizontal="center" vertical="center" wrapText="1"/>
      <protection hidden="1"/>
    </xf>
    <xf numFmtId="0" fontId="0" fillId="4" borderId="0" xfId="0" applyFont="1" applyFill="1" applyBorder="1" applyAlignment="1" applyProtection="1">
      <alignment horizontal="center" vertical="center"/>
      <protection hidden="1"/>
    </xf>
    <xf numFmtId="0" fontId="12" fillId="4" borderId="0" xfId="41" applyNumberFormat="1" applyFont="1" applyFill="1" applyAlignment="1" applyProtection="1">
      <alignment vertical="center"/>
      <protection hidden="1"/>
    </xf>
    <xf numFmtId="22" fontId="12" fillId="4" borderId="0" xfId="41" applyNumberFormat="1" applyFont="1" applyFill="1" applyBorder="1" applyAlignment="1" applyProtection="1">
      <alignment horizontal="left" vertical="center"/>
      <protection hidden="1"/>
    </xf>
    <xf numFmtId="0" fontId="0" fillId="4" borderId="0" xfId="0" applyFont="1" applyFill="1" applyBorder="1" applyAlignment="1" applyProtection="1">
      <alignment horizontal="left" vertical="center"/>
      <protection hidden="1"/>
    </xf>
    <xf numFmtId="22" fontId="13" fillId="0" borderId="0" xfId="41" applyNumberFormat="1" applyFont="1" applyProtection="1">
      <alignment vertical="center"/>
      <protection hidden="1"/>
    </xf>
    <xf numFmtId="0" fontId="10" fillId="0" borderId="0" xfId="41" applyProtection="1">
      <alignment vertical="center"/>
      <protection hidden="1"/>
    </xf>
    <xf numFmtId="0" fontId="14" fillId="5" borderId="6" xfId="41" applyFont="1" applyFill="1" applyBorder="1" applyAlignment="1" applyProtection="1">
      <alignment horizontal="left" vertical="center" wrapText="1"/>
      <protection hidden="1"/>
    </xf>
    <xf numFmtId="0" fontId="14" fillId="5" borderId="6" xfId="41" applyFont="1" applyFill="1" applyBorder="1" applyAlignment="1" applyProtection="1">
      <alignment horizontal="center" vertical="center"/>
      <protection hidden="1"/>
    </xf>
    <xf numFmtId="0" fontId="14" fillId="5" borderId="6" xfId="41" applyFont="1" applyFill="1" applyBorder="1" applyAlignment="1" applyProtection="1">
      <alignment horizontal="center" vertical="center" wrapText="1"/>
      <protection hidden="1"/>
    </xf>
    <xf numFmtId="0" fontId="14" fillId="5" borderId="6" xfId="41" applyFont="1" applyFill="1" applyBorder="1" applyProtection="1">
      <alignment vertical="center"/>
      <protection hidden="1"/>
    </xf>
    <xf numFmtId="0" fontId="12" fillId="0" borderId="7" xfId="41" applyNumberFormat="1" applyFont="1" applyBorder="1" applyAlignment="1" applyProtection="1">
      <alignment vertical="center" wrapText="1"/>
      <protection hidden="1"/>
    </xf>
    <xf numFmtId="0" fontId="12" fillId="0" borderId="7" xfId="41" applyFont="1" applyBorder="1" applyAlignment="1" applyProtection="1">
      <alignment horizontal="center" vertical="center"/>
      <protection hidden="1"/>
    </xf>
    <xf numFmtId="4" fontId="12" fillId="0" borderId="7" xfId="41" applyNumberFormat="1" applyFont="1" applyBorder="1" applyAlignment="1" applyProtection="1">
      <alignment horizontal="center" vertical="center"/>
      <protection hidden="1"/>
    </xf>
    <xf numFmtId="1" fontId="12" fillId="0" borderId="7" xfId="41" applyNumberFormat="1" applyFont="1" applyBorder="1" applyAlignment="1" applyProtection="1">
      <alignment horizontal="center" vertical="center"/>
      <protection hidden="1"/>
    </xf>
    <xf numFmtId="4" fontId="12" fillId="0" borderId="7" xfId="41" applyNumberFormat="1" applyFont="1" applyBorder="1" applyProtection="1">
      <alignment vertical="center"/>
      <protection hidden="1"/>
    </xf>
    <xf numFmtId="4" fontId="15" fillId="0" borderId="7" xfId="41" applyNumberFormat="1" applyFont="1" applyBorder="1">
      <alignment vertical="center"/>
    </xf>
    <xf numFmtId="0" fontId="12" fillId="0" borderId="8" xfId="41" applyNumberFormat="1" applyFont="1" applyBorder="1" applyAlignment="1" applyProtection="1">
      <alignment vertical="center" wrapText="1"/>
      <protection hidden="1"/>
    </xf>
    <xf numFmtId="0" fontId="12" fillId="0" borderId="8" xfId="41" applyFont="1" applyBorder="1" applyAlignment="1" applyProtection="1">
      <alignment horizontal="center" vertical="center"/>
      <protection hidden="1"/>
    </xf>
    <xf numFmtId="4" fontId="12" fillId="0" borderId="8" xfId="41" applyNumberFormat="1" applyFont="1" applyBorder="1" applyAlignment="1" applyProtection="1">
      <alignment horizontal="center" vertical="center"/>
      <protection hidden="1"/>
    </xf>
    <xf numFmtId="1" fontId="12" fillId="0" borderId="8" xfId="41" applyNumberFormat="1" applyFont="1" applyBorder="1" applyAlignment="1" applyProtection="1">
      <alignment horizontal="center" vertical="center"/>
      <protection hidden="1"/>
    </xf>
    <xf numFmtId="4" fontId="12" fillId="0" borderId="8" xfId="41" applyNumberFormat="1" applyFont="1" applyBorder="1" applyProtection="1">
      <alignment vertical="center"/>
      <protection hidden="1"/>
    </xf>
    <xf numFmtId="0" fontId="12" fillId="4" borderId="6" xfId="41" applyFont="1" applyFill="1" applyBorder="1" applyProtection="1">
      <alignment vertical="center"/>
      <protection hidden="1"/>
    </xf>
    <xf numFmtId="0" fontId="16" fillId="4" borderId="6" xfId="41" applyFont="1" applyFill="1" applyBorder="1" applyProtection="1">
      <alignment vertical="center"/>
      <protection hidden="1"/>
    </xf>
    <xf numFmtId="4" fontId="12" fillId="4" borderId="6" xfId="41" applyNumberFormat="1" applyFont="1" applyFill="1" applyBorder="1" applyProtection="1">
      <alignment vertical="center"/>
      <protection hidden="1"/>
    </xf>
    <xf numFmtId="0" fontId="12" fillId="4" borderId="0" xfId="41" applyFont="1" applyFill="1" applyProtection="1">
      <alignment vertical="center"/>
      <protection hidden="1"/>
    </xf>
    <xf numFmtId="0" fontId="16" fillId="4" borderId="0" xfId="41" applyFont="1" applyFill="1" applyProtection="1">
      <alignment vertical="center"/>
      <protection hidden="1"/>
    </xf>
    <xf numFmtId="4" fontId="12" fillId="4" borderId="0" xfId="41" applyNumberFormat="1" applyFont="1" applyFill="1" applyProtection="1">
      <alignment vertical="center"/>
      <protection hidden="1"/>
    </xf>
    <xf numFmtId="0" fontId="12" fillId="4" borderId="0" xfId="41" applyFont="1" applyFill="1" applyBorder="1" applyProtection="1">
      <alignment vertical="center"/>
      <protection hidden="1"/>
    </xf>
    <xf numFmtId="4" fontId="16" fillId="4" borderId="0" xfId="41" applyNumberFormat="1" applyFont="1" applyFill="1" applyBorder="1" applyAlignment="1" applyProtection="1">
      <alignment horizontal="center" vertical="center"/>
      <protection hidden="1"/>
    </xf>
    <xf numFmtId="4" fontId="17" fillId="4" borderId="0" xfId="41" applyNumberFormat="1" applyFont="1" applyFill="1" applyBorder="1" applyProtection="1">
      <alignment vertical="center"/>
      <protection hidden="1"/>
    </xf>
    <xf numFmtId="4" fontId="12" fillId="4" borderId="0" xfId="41" applyNumberFormat="1" applyFont="1" applyFill="1" applyBorder="1" applyProtection="1">
      <alignment vertical="center"/>
      <protection hidden="1"/>
    </xf>
    <xf numFmtId="0" fontId="12" fillId="4" borderId="9" xfId="41" applyFont="1" applyFill="1" applyBorder="1" applyProtection="1">
      <alignment vertical="center"/>
      <protection hidden="1"/>
    </xf>
    <xf numFmtId="0" fontId="16" fillId="4" borderId="9" xfId="41" applyFont="1" applyFill="1" applyBorder="1" applyProtection="1">
      <alignment vertical="center"/>
      <protection hidden="1"/>
    </xf>
    <xf numFmtId="4" fontId="12" fillId="4" borderId="9" xfId="41" applyNumberFormat="1" applyFont="1" applyFill="1" applyBorder="1" applyProtection="1">
      <alignment vertical="center"/>
      <protection hidden="1"/>
    </xf>
    <xf numFmtId="0" fontId="10" fillId="0" borderId="0" xfId="41" applyBorder="1">
      <alignment vertical="center"/>
    </xf>
    <xf numFmtId="0" fontId="12" fillId="4" borderId="0" xfId="41" applyFont="1" applyFill="1" applyBorder="1" applyAlignment="1" applyProtection="1">
      <protection hidden="1"/>
    </xf>
    <xf numFmtId="4" fontId="12" fillId="4" borderId="0" xfId="41" applyNumberFormat="1" applyFont="1" applyFill="1" applyBorder="1" applyAlignment="1" applyProtection="1">
      <alignment horizontal="center"/>
      <protection hidden="1"/>
    </xf>
    <xf numFmtId="4" fontId="12" fillId="4" borderId="0" xfId="41" applyNumberFormat="1" applyFont="1" applyFill="1" applyBorder="1" applyAlignment="1" applyProtection="1">
      <protection hidden="1"/>
    </xf>
    <xf numFmtId="2" fontId="12" fillId="4" borderId="0" xfId="41" applyNumberFormat="1" applyFont="1" applyFill="1" applyAlignment="1" applyProtection="1">
      <alignment vertical="top"/>
      <protection hidden="1"/>
    </xf>
    <xf numFmtId="0" fontId="18" fillId="4" borderId="0" xfId="41" applyNumberFormat="1" applyFont="1" applyFill="1" applyAlignment="1" applyProtection="1">
      <alignment horizontal="center" vertical="top"/>
      <protection hidden="1"/>
    </xf>
    <xf numFmtId="2" fontId="18" fillId="4" borderId="0" xfId="41" applyNumberFormat="1" applyFont="1" applyFill="1" applyAlignment="1" applyProtection="1">
      <alignment vertical="top"/>
      <protection hidden="1"/>
    </xf>
    <xf numFmtId="0" fontId="12" fillId="4" borderId="0" xfId="41" applyFont="1" applyFill="1" applyAlignment="1" applyProtection="1">
      <alignment vertical="top"/>
      <protection hidden="1"/>
    </xf>
    <xf numFmtId="0" fontId="12" fillId="4" borderId="0" xfId="41" applyFont="1" applyFill="1" applyAlignment="1" applyProtection="1">
      <protection hidden="1"/>
    </xf>
    <xf numFmtId="2" fontId="12" fillId="4" borderId="0" xfId="41" applyNumberFormat="1" applyFont="1" applyFill="1" applyAlignment="1" applyProtection="1">
      <alignment horizontal="center"/>
      <protection hidden="1"/>
    </xf>
    <xf numFmtId="4" fontId="12" fillId="4" borderId="0" xfId="41" applyNumberFormat="1" applyFont="1" applyFill="1" applyAlignment="1" applyProtection="1">
      <protection hidden="1"/>
    </xf>
    <xf numFmtId="0" fontId="18" fillId="4" borderId="0" xfId="41" applyNumberFormat="1" applyFont="1" applyFill="1" applyAlignment="1" applyProtection="1">
      <alignment horizontal="center" vertical="center"/>
      <protection hidden="1"/>
    </xf>
    <xf numFmtId="0" fontId="19" fillId="4" borderId="0" xfId="41" applyNumberFormat="1" applyFont="1" applyFill="1" applyAlignment="1" applyProtection="1">
      <alignment vertical="center"/>
      <protection hidden="1"/>
    </xf>
    <xf numFmtId="0" fontId="19" fillId="4" borderId="0" xfId="41" applyNumberFormat="1" applyFont="1" applyFill="1" applyAlignment="1" applyProtection="1">
      <alignment horizontal="center" vertical="center"/>
      <protection locked="0"/>
    </xf>
    <xf numFmtId="4" fontId="0" fillId="0" borderId="0" xfId="0" applyNumberFormat="1" applyProtection="1">
      <alignment vertical="center"/>
    </xf>
    <xf numFmtId="0" fontId="0" fillId="0" borderId="0" xfId="0" applyAlignment="1" applyProtection="1">
      <alignment vertical="center" wrapText="1"/>
    </xf>
    <xf numFmtId="4" fontId="0" fillId="0" borderId="0" xfId="0" applyNumberFormat="1">
      <alignment vertical="center"/>
    </xf>
    <xf numFmtId="2" fontId="0" fillId="0" borderId="0" xfId="0" applyNumberFormat="1" applyProtection="1">
      <alignment vertical="center"/>
    </xf>
    <xf numFmtId="0" fontId="0" fillId="0" borderId="0" xfId="0" applyFont="1" applyFill="1" applyAlignment="1" applyProtection="1">
      <alignment wrapText="1"/>
      <protection locked="0"/>
    </xf>
    <xf numFmtId="0" fontId="0" fillId="0" borderId="0" xfId="0" applyFont="1" applyFill="1" applyAlignment="1" applyProtection="1">
      <protection locked="0"/>
    </xf>
    <xf numFmtId="180" fontId="20" fillId="2" borderId="10" xfId="15" applyNumberFormat="1" applyFont="1" applyFill="1" applyBorder="1" applyAlignment="1" applyProtection="1">
      <alignment vertical="top" wrapText="1"/>
      <protection hidden="1"/>
    </xf>
    <xf numFmtId="186" fontId="8" fillId="2" borderId="11" xfId="15" applyNumberFormat="1" applyFont="1" applyFill="1" applyBorder="1" applyAlignment="1" applyProtection="1">
      <alignment horizontal="center" vertical="center" wrapText="1"/>
      <protection hidden="1"/>
    </xf>
    <xf numFmtId="180" fontId="0" fillId="0" borderId="0" xfId="15" applyNumberFormat="1" applyFont="1" applyFill="1" applyBorder="1" applyAlignment="1" applyProtection="1">
      <protection locked="0"/>
    </xf>
    <xf numFmtId="180" fontId="0" fillId="0" borderId="0" xfId="15" applyNumberFormat="1" applyFont="1" applyFill="1" applyBorder="1" applyAlignment="1" applyProtection="1">
      <alignment horizontal="center" vertical="center"/>
      <protection locked="0"/>
    </xf>
    <xf numFmtId="0" fontId="5" fillId="2" borderId="12" xfId="15" applyFont="1" applyFill="1" applyBorder="1" applyAlignment="1" applyProtection="1">
      <alignment vertical="center" wrapText="1"/>
      <protection hidden="1"/>
    </xf>
    <xf numFmtId="183" fontId="0" fillId="0" borderId="12" xfId="15" applyNumberFormat="1" applyFont="1" applyFill="1" applyBorder="1" applyAlignment="1" applyProtection="1">
      <alignment horizontal="center" vertical="center"/>
      <protection locked="0"/>
    </xf>
    <xf numFmtId="0" fontId="0" fillId="0" borderId="0" xfId="15" applyFont="1" applyFill="1" applyBorder="1" applyAlignment="1" applyProtection="1">
      <alignment horizontal="center" vertical="center"/>
      <protection locked="0"/>
    </xf>
    <xf numFmtId="183" fontId="0" fillId="0" borderId="0" xfId="15" applyNumberFormat="1" applyFont="1" applyFill="1" applyBorder="1" applyAlignment="1" applyProtection="1">
      <alignment horizontal="center" vertical="center"/>
      <protection locked="0"/>
    </xf>
    <xf numFmtId="0" fontId="0" fillId="0" borderId="0" xfId="15" applyFont="1" applyFill="1" applyBorder="1" applyAlignment="1" applyProtection="1">
      <alignment vertical="center"/>
      <protection locked="0"/>
    </xf>
    <xf numFmtId="1" fontId="5" fillId="2" borderId="12" xfId="15" applyNumberFormat="1" applyFont="1" applyFill="1" applyBorder="1" applyAlignment="1" applyProtection="1">
      <alignment vertical="center" wrapText="1"/>
      <protection hidden="1"/>
    </xf>
    <xf numFmtId="1" fontId="0" fillId="0" borderId="12" xfId="15" applyNumberFormat="1" applyFont="1" applyFill="1" applyBorder="1" applyAlignment="1" applyProtection="1">
      <alignment vertical="center"/>
      <protection locked="0"/>
    </xf>
    <xf numFmtId="1" fontId="0" fillId="6" borderId="0" xfId="15" applyNumberFormat="1" applyFont="1" applyFill="1" applyBorder="1" applyAlignment="1" applyProtection="1">
      <alignment vertical="center"/>
      <protection locked="0"/>
    </xf>
    <xf numFmtId="1" fontId="0" fillId="0" borderId="0" xfId="0" applyNumberFormat="1" applyFont="1" applyFill="1" applyAlignment="1" applyProtection="1">
      <protection locked="0"/>
    </xf>
    <xf numFmtId="1" fontId="5" fillId="2" borderId="13" xfId="15" applyNumberFormat="1" applyFont="1" applyFill="1" applyBorder="1" applyAlignment="1" applyProtection="1">
      <alignment vertical="center" wrapText="1"/>
      <protection hidden="1"/>
    </xf>
    <xf numFmtId="1" fontId="0" fillId="0" borderId="13" xfId="15" applyNumberFormat="1" applyFont="1" applyFill="1" applyBorder="1" applyAlignment="1" applyProtection="1">
      <alignment horizontal="center" vertical="center"/>
      <protection locked="0"/>
    </xf>
    <xf numFmtId="1" fontId="0" fillId="0" borderId="0" xfId="15" applyNumberFormat="1" applyFont="1" applyFill="1" applyAlignment="1" applyProtection="1">
      <alignment vertical="center"/>
      <protection locked="0"/>
    </xf>
    <xf numFmtId="0" fontId="5" fillId="3" borderId="14" xfId="15" applyFont="1" applyFill="1" applyBorder="1" applyAlignment="1" applyProtection="1">
      <alignment vertical="center" wrapText="1"/>
      <protection hidden="1"/>
    </xf>
    <xf numFmtId="4" fontId="0" fillId="3" borderId="14" xfId="15" applyNumberFormat="1" applyFont="1" applyFill="1" applyBorder="1" applyAlignment="1" applyProtection="1">
      <alignment wrapText="1"/>
      <protection hidden="1"/>
    </xf>
    <xf numFmtId="0" fontId="0" fillId="0" borderId="0" xfId="15" applyFont="1" applyFill="1" applyAlignment="1" applyProtection="1">
      <alignment vertical="center"/>
      <protection locked="0"/>
    </xf>
    <xf numFmtId="4" fontId="0" fillId="0" borderId="0" xfId="0" applyNumberFormat="1" applyFont="1" applyFill="1" applyAlignment="1" applyProtection="1">
      <protection locked="0"/>
    </xf>
    <xf numFmtId="0" fontId="5" fillId="3" borderId="12" xfId="15" applyFont="1" applyFill="1" applyBorder="1" applyAlignment="1" applyProtection="1">
      <alignment vertical="center" wrapText="1"/>
      <protection hidden="1"/>
    </xf>
    <xf numFmtId="4" fontId="0" fillId="3" borderId="15" xfId="15" applyNumberFormat="1" applyFont="1" applyFill="1" applyBorder="1" applyAlignment="1" applyProtection="1">
      <alignment wrapText="1"/>
      <protection hidden="1"/>
    </xf>
    <xf numFmtId="0" fontId="5" fillId="3" borderId="16" xfId="15" applyFont="1" applyFill="1" applyBorder="1" applyAlignment="1" applyProtection="1">
      <alignment vertical="center" wrapText="1"/>
      <protection hidden="1"/>
    </xf>
    <xf numFmtId="4" fontId="0" fillId="3" borderId="16" xfId="15" applyNumberFormat="1" applyFont="1" applyFill="1" applyBorder="1" applyAlignment="1" applyProtection="1">
      <alignment wrapText="1"/>
      <protection hidden="1"/>
    </xf>
    <xf numFmtId="0" fontId="5" fillId="7" borderId="16" xfId="15" applyFont="1" applyFill="1" applyBorder="1" applyAlignment="1" applyProtection="1">
      <alignment vertical="center" wrapText="1"/>
      <protection hidden="1"/>
    </xf>
    <xf numFmtId="4" fontId="0" fillId="7" borderId="16" xfId="15" applyNumberFormat="1" applyFont="1" applyFill="1" applyBorder="1" applyAlignment="1" applyProtection="1">
      <alignment wrapText="1"/>
      <protection hidden="1"/>
    </xf>
    <xf numFmtId="0" fontId="0" fillId="0" borderId="0" xfId="15" applyFont="1" applyFill="1" applyBorder="1" applyAlignment="1" applyProtection="1">
      <protection locked="0"/>
    </xf>
    <xf numFmtId="0" fontId="0" fillId="6" borderId="0" xfId="15" applyFont="1" applyFill="1" applyBorder="1" applyAlignment="1" applyProtection="1">
      <alignment vertical="center"/>
      <protection locked="0"/>
    </xf>
    <xf numFmtId="0" fontId="5" fillId="8" borderId="14" xfId="15" applyFont="1" applyFill="1" applyBorder="1" applyAlignment="1" applyProtection="1">
      <alignment vertical="center" wrapText="1"/>
      <protection hidden="1"/>
    </xf>
    <xf numFmtId="4" fontId="0" fillId="8" borderId="14" xfId="15" applyNumberFormat="1" applyFont="1" applyFill="1" applyBorder="1" applyAlignment="1" applyProtection="1">
      <alignment wrapText="1"/>
      <protection hidden="1"/>
    </xf>
    <xf numFmtId="4" fontId="8" fillId="3" borderId="16" xfId="15" applyNumberFormat="1" applyFont="1" applyFill="1" applyBorder="1" applyAlignment="1" applyProtection="1">
      <protection hidden="1"/>
    </xf>
    <xf numFmtId="0" fontId="5" fillId="6" borderId="17" xfId="15" applyFont="1" applyFill="1" applyBorder="1" applyAlignment="1" applyProtection="1">
      <alignment vertical="center"/>
      <protection hidden="1"/>
    </xf>
    <xf numFmtId="4" fontId="0" fillId="6" borderId="18" xfId="15" applyNumberFormat="1" applyFont="1" applyFill="1" applyBorder="1" applyAlignment="1" applyProtection="1">
      <alignment vertical="center" wrapText="1"/>
      <protection hidden="1"/>
    </xf>
    <xf numFmtId="0" fontId="0" fillId="0" borderId="0" xfId="15" applyFont="1" applyFill="1" applyAlignment="1" applyProtection="1">
      <protection locked="0"/>
    </xf>
    <xf numFmtId="0" fontId="5" fillId="6" borderId="19" xfId="15" applyFont="1" applyFill="1" applyBorder="1" applyAlignment="1" applyProtection="1">
      <alignment vertical="center"/>
      <protection hidden="1"/>
    </xf>
    <xf numFmtId="4" fontId="0" fillId="6" borderId="12" xfId="15" applyNumberFormat="1" applyFont="1" applyFill="1" applyBorder="1" applyAlignment="1" applyProtection="1">
      <alignment vertical="center"/>
      <protection hidden="1"/>
    </xf>
    <xf numFmtId="0" fontId="5" fillId="6" borderId="15" xfId="15" applyFont="1" applyFill="1" applyBorder="1" applyAlignment="1" applyProtection="1">
      <alignment vertical="center"/>
      <protection hidden="1"/>
    </xf>
    <xf numFmtId="10" fontId="0" fillId="6" borderId="15" xfId="15" applyNumberFormat="1" applyFont="1" applyFill="1" applyBorder="1" applyAlignment="1" applyProtection="1">
      <alignment vertical="center"/>
      <protection hidden="1"/>
    </xf>
    <xf numFmtId="10" fontId="0" fillId="0" borderId="0" xfId="0" applyNumberFormat="1" applyFont="1" applyFill="1" applyAlignment="1" applyProtection="1">
      <protection locked="0"/>
    </xf>
    <xf numFmtId="4" fontId="0" fillId="6" borderId="15" xfId="15" applyNumberFormat="1" applyFont="1" applyFill="1" applyBorder="1" applyAlignment="1" applyProtection="1">
      <alignment vertical="center"/>
      <protection hidden="1"/>
    </xf>
    <xf numFmtId="0" fontId="5" fillId="9" borderId="15" xfId="15" applyFont="1" applyFill="1" applyBorder="1" applyAlignment="1" applyProtection="1">
      <alignment vertical="center"/>
      <protection hidden="1"/>
    </xf>
    <xf numFmtId="4" fontId="0" fillId="9" borderId="15" xfId="15" applyNumberFormat="1" applyFont="1" applyFill="1" applyBorder="1" applyAlignment="1" applyProtection="1">
      <alignment vertical="center"/>
      <protection hidden="1"/>
    </xf>
    <xf numFmtId="0" fontId="5" fillId="0" borderId="0" xfId="15" applyFont="1" applyFill="1" applyBorder="1" applyAlignment="1" applyProtection="1">
      <alignment wrapText="1"/>
      <protection locked="0"/>
    </xf>
    <xf numFmtId="0" fontId="5" fillId="0" borderId="0" xfId="15" applyFont="1" applyAlignment="1" applyProtection="1">
      <alignment wrapText="1"/>
      <protection locked="0"/>
    </xf>
    <xf numFmtId="0" fontId="5" fillId="0" borderId="0" xfId="0" applyFont="1" applyFill="1" applyAlignment="1" applyProtection="1">
      <alignment wrapText="1"/>
      <protection locked="0"/>
    </xf>
    <xf numFmtId="4" fontId="5" fillId="10" borderId="0" xfId="0" applyNumberFormat="1" applyFont="1" applyFill="1" applyAlignment="1" applyProtection="1">
      <alignment wrapText="1"/>
      <protection locked="0"/>
    </xf>
    <xf numFmtId="4" fontId="21" fillId="10" borderId="0" xfId="0" applyNumberFormat="1" applyFont="1" applyFill="1" applyAlignment="1" applyProtection="1">
      <protection locked="0"/>
    </xf>
    <xf numFmtId="2" fontId="0" fillId="0" borderId="0" xfId="0" applyNumberFormat="1" applyFont="1" applyFill="1" applyAlignment="1" applyProtection="1">
      <protection locked="0"/>
    </xf>
    <xf numFmtId="2" fontId="0" fillId="0" borderId="0" xfId="0" applyNumberFormat="1" applyProtection="1">
      <alignment vertical="center"/>
      <protection locked="0"/>
    </xf>
    <xf numFmtId="0" fontId="0" fillId="0" borderId="0" xfId="0" applyProtection="1">
      <alignment vertical="center"/>
      <protection hidden="1"/>
    </xf>
    <xf numFmtId="1" fontId="0" fillId="0" borderId="0" xfId="0" applyNumberFormat="1" applyAlignment="1" applyProtection="1">
      <alignment horizontal="center" vertical="center"/>
      <protection locked="0"/>
    </xf>
    <xf numFmtId="179" fontId="0" fillId="0" borderId="0" xfId="0" applyNumberFormat="1" applyProtection="1">
      <alignment vertical="center"/>
      <protection locked="0"/>
    </xf>
    <xf numFmtId="0" fontId="1" fillId="2" borderId="2" xfId="0" applyFont="1" applyFill="1" applyBorder="1" applyAlignment="1" applyProtection="1">
      <alignment vertical="top"/>
      <protection hidden="1"/>
    </xf>
    <xf numFmtId="0" fontId="22" fillId="2" borderId="2" xfId="0" applyNumberFormat="1" applyFont="1" applyFill="1" applyBorder="1" applyAlignment="1" applyProtection="1">
      <alignment vertical="top" wrapText="1"/>
      <protection hidden="1"/>
    </xf>
    <xf numFmtId="1" fontId="22" fillId="2" borderId="2" xfId="0" applyNumberFormat="1" applyFont="1" applyFill="1" applyBorder="1" applyAlignment="1" applyProtection="1">
      <alignment horizontal="center" vertical="top" wrapText="1"/>
      <protection hidden="1"/>
    </xf>
    <xf numFmtId="0" fontId="14" fillId="2" borderId="2" xfId="0" applyNumberFormat="1" applyFont="1" applyFill="1" applyBorder="1" applyAlignment="1" applyProtection="1">
      <alignment vertical="top"/>
      <protection hidden="1"/>
    </xf>
    <xf numFmtId="1" fontId="1" fillId="2" borderId="2" xfId="0" applyNumberFormat="1" applyFont="1" applyFill="1" applyBorder="1" applyAlignment="1" applyProtection="1">
      <alignment horizontal="center" vertical="top"/>
      <protection hidden="1"/>
    </xf>
    <xf numFmtId="1" fontId="1" fillId="2" borderId="2" xfId="0" applyNumberFormat="1" applyFont="1" applyFill="1" applyBorder="1" applyAlignment="1" applyProtection="1">
      <alignment vertical="top"/>
      <protection hidden="1"/>
    </xf>
    <xf numFmtId="179" fontId="22" fillId="2" borderId="2" xfId="0" applyNumberFormat="1" applyFont="1" applyFill="1" applyBorder="1" applyAlignment="1" applyProtection="1">
      <alignment vertical="top" wrapText="1"/>
      <protection hidden="1"/>
    </xf>
    <xf numFmtId="1" fontId="0" fillId="3" borderId="0" xfId="0" applyNumberFormat="1" applyFill="1" applyBorder="1" applyAlignment="1" applyProtection="1">
      <alignment vertical="center"/>
      <protection hidden="1"/>
    </xf>
    <xf numFmtId="1" fontId="0" fillId="0" borderId="0" xfId="0" applyNumberFormat="1" applyFill="1" applyBorder="1" applyAlignment="1" applyProtection="1">
      <alignment horizontal="center" vertical="center"/>
      <protection hidden="1"/>
    </xf>
    <xf numFmtId="1" fontId="0" fillId="0" borderId="0" xfId="0" applyNumberFormat="1" applyFill="1" applyBorder="1" applyAlignment="1" applyProtection="1">
      <alignment vertical="center"/>
      <protection hidden="1"/>
    </xf>
    <xf numFmtId="179" fontId="0" fillId="0" borderId="0" xfId="0" applyNumberFormat="1" applyFill="1" applyBorder="1" applyAlignment="1" applyProtection="1">
      <alignment vertical="center"/>
      <protection hidden="1"/>
    </xf>
    <xf numFmtId="0" fontId="0" fillId="0" borderId="0" xfId="0" applyFill="1" applyBorder="1" applyAlignment="1" applyProtection="1">
      <alignment vertical="center"/>
      <protection hidden="1"/>
    </xf>
    <xf numFmtId="2" fontId="0" fillId="0" borderId="0" xfId="0" applyNumberFormat="1" applyFill="1" applyBorder="1" applyAlignment="1" applyProtection="1">
      <alignment vertical="center"/>
      <protection hidden="1"/>
    </xf>
    <xf numFmtId="0" fontId="1" fillId="2" borderId="2" xfId="0" applyNumberFormat="1" applyFont="1" applyFill="1" applyBorder="1" applyAlignment="1" applyProtection="1">
      <alignment vertical="top"/>
      <protection hidden="1"/>
    </xf>
    <xf numFmtId="177" fontId="22" fillId="2" borderId="2" xfId="0" applyNumberFormat="1" applyFont="1" applyFill="1" applyBorder="1" applyAlignment="1" applyProtection="1">
      <alignment horizontal="center" vertical="top"/>
      <protection hidden="1"/>
    </xf>
    <xf numFmtId="179" fontId="1" fillId="2" borderId="2" xfId="0" applyNumberFormat="1" applyFont="1" applyFill="1" applyBorder="1" applyAlignment="1" applyProtection="1">
      <alignment vertical="top"/>
      <protection hidden="1"/>
    </xf>
    <xf numFmtId="177" fontId="0" fillId="0" borderId="0" xfId="0" applyNumberFormat="1" applyFill="1" applyBorder="1" applyAlignment="1" applyProtection="1">
      <alignment horizontal="center" vertical="center"/>
      <protection hidden="1"/>
    </xf>
    <xf numFmtId="179" fontId="22" fillId="8" borderId="2" xfId="0" applyNumberFormat="1" applyFont="1" applyFill="1" applyBorder="1" applyAlignment="1" applyProtection="1">
      <alignment vertical="top" wrapText="1"/>
      <protection hidden="1"/>
    </xf>
    <xf numFmtId="177" fontId="1" fillId="8" borderId="2" xfId="0" applyNumberFormat="1" applyFont="1" applyFill="1" applyBorder="1" applyAlignment="1" applyProtection="1">
      <alignment horizontal="center" vertical="top"/>
      <protection hidden="1"/>
    </xf>
    <xf numFmtId="0" fontId="1" fillId="8" borderId="2" xfId="0" applyFont="1" applyFill="1" applyBorder="1" applyAlignment="1" applyProtection="1">
      <alignment vertical="top"/>
      <protection hidden="1"/>
    </xf>
    <xf numFmtId="0" fontId="1" fillId="8" borderId="3" xfId="0" applyFont="1" applyFill="1" applyBorder="1" applyAlignment="1" applyProtection="1">
      <alignment vertical="top"/>
      <protection hidden="1"/>
    </xf>
    <xf numFmtId="179" fontId="0" fillId="3" borderId="0" xfId="0" applyNumberFormat="1" applyFill="1" applyBorder="1" applyAlignment="1" applyProtection="1">
      <alignment vertical="center"/>
      <protection hidden="1"/>
    </xf>
    <xf numFmtId="177" fontId="0" fillId="3" borderId="0" xfId="0" applyNumberFormat="1" applyFill="1" applyBorder="1" applyAlignment="1" applyProtection="1">
      <alignment horizontal="center" vertical="center"/>
      <protection hidden="1"/>
    </xf>
    <xf numFmtId="0" fontId="0" fillId="3" borderId="0" xfId="0" applyFill="1" applyBorder="1" applyAlignment="1" applyProtection="1">
      <alignment vertical="center"/>
      <protection hidden="1"/>
    </xf>
    <xf numFmtId="179" fontId="0" fillId="0" borderId="0" xfId="0" applyNumberFormat="1" applyFill="1" applyBorder="1" applyAlignment="1" applyProtection="1">
      <alignment horizontal="center" vertical="center"/>
      <protection hidden="1"/>
    </xf>
    <xf numFmtId="1" fontId="0" fillId="0" borderId="0" xfId="0" applyNumberFormat="1" applyFill="1" applyBorder="1" applyAlignment="1" applyProtection="1">
      <alignment horizontal="center" vertical="center"/>
      <protection locked="0"/>
    </xf>
    <xf numFmtId="1" fontId="0" fillId="0" borderId="0" xfId="0" applyNumberFormat="1" applyFill="1" applyBorder="1" applyAlignment="1" applyProtection="1">
      <alignment vertical="center"/>
      <protection locked="0"/>
    </xf>
    <xf numFmtId="179" fontId="0" fillId="0" borderId="0" xfId="0" applyNumberFormat="1" applyFill="1" applyBorder="1" applyAlignment="1" applyProtection="1">
      <alignment vertical="center"/>
      <protection locked="0"/>
    </xf>
    <xf numFmtId="0" fontId="23" fillId="0" borderId="0" xfId="0" applyFont="1" applyAlignment="1" applyProtection="1">
      <alignment vertical="top" wrapText="1"/>
      <protection hidden="1"/>
    </xf>
    <xf numFmtId="0" fontId="5" fillId="0" borderId="0" xfId="0" applyFont="1" applyAlignment="1" applyProtection="1">
      <alignment vertical="top" wrapText="1"/>
      <protection hidden="1"/>
    </xf>
    <xf numFmtId="0" fontId="0" fillId="0" borderId="0" xfId="0" applyFont="1" applyAlignment="1" applyProtection="1">
      <alignment vertical="center" wrapText="1"/>
      <protection hidden="1"/>
    </xf>
    <xf numFmtId="0" fontId="0" fillId="0" borderId="0" xfId="0" applyFont="1" applyAlignment="1" applyProtection="1">
      <alignment vertical="top"/>
      <protection hidden="1"/>
    </xf>
    <xf numFmtId="0" fontId="24" fillId="0" borderId="0" xfId="0" applyFont="1" applyBorder="1" applyAlignment="1" applyProtection="1">
      <alignment vertical="top" wrapText="1"/>
      <protection hidden="1"/>
    </xf>
    <xf numFmtId="0" fontId="0" fillId="0" borderId="0" xfId="0" applyFont="1" applyAlignment="1" applyProtection="1">
      <alignment vertical="top" wrapText="1"/>
      <protection hidden="1"/>
    </xf>
    <xf numFmtId="0" fontId="2" fillId="0" borderId="0" xfId="0" applyFont="1" applyAlignment="1" applyProtection="1">
      <alignment vertical="top" wrapText="1"/>
      <protection hidden="1"/>
    </xf>
    <xf numFmtId="0" fontId="25" fillId="0" borderId="0" xfId="0" applyFont="1" applyAlignment="1" applyProtection="1">
      <alignment vertical="top" wrapText="1"/>
      <protection hidden="1"/>
    </xf>
    <xf numFmtId="0" fontId="26" fillId="0" borderId="0" xfId="0" applyFont="1" applyAlignment="1" applyProtection="1">
      <alignment vertical="top" wrapText="1"/>
      <protection hidden="1"/>
    </xf>
    <xf numFmtId="0" fontId="27" fillId="0" borderId="0" xfId="0" applyNumberFormat="1" applyFont="1" applyAlignment="1" applyProtection="1">
      <alignment horizontal="center" vertical="top" wrapText="1"/>
      <protection hidden="1"/>
    </xf>
    <xf numFmtId="0" fontId="0" fillId="0" borderId="0" xfId="0" applyFont="1" applyAlignment="1" applyProtection="1">
      <alignment horizontal="center" vertical="top" wrapText="1"/>
      <protection hidden="1"/>
    </xf>
    <xf numFmtId="0" fontId="27" fillId="0" borderId="0" xfId="0" applyFont="1" applyAlignment="1" applyProtection="1">
      <alignment vertical="top" wrapText="1"/>
      <protection hidden="1"/>
    </xf>
    <xf numFmtId="0" fontId="18" fillId="0" borderId="0" xfId="0" applyFont="1" applyAlignment="1" applyProtection="1">
      <alignment horizontal="center" vertical="top" wrapText="1"/>
      <protection hidden="1"/>
    </xf>
    <xf numFmtId="0" fontId="18" fillId="0" borderId="0" xfId="0" applyFont="1" applyAlignment="1" applyProtection="1">
      <alignment vertical="top" wrapText="1"/>
      <protection hidden="1"/>
    </xf>
    <xf numFmtId="0" fontId="21" fillId="0" borderId="0" xfId="0" applyNumberFormat="1" applyFont="1" applyFill="1" applyAlignment="1" applyProtection="1">
      <alignment vertical="top" wrapText="1"/>
      <protection locked="0"/>
    </xf>
    <xf numFmtId="0" fontId="28" fillId="0" borderId="0" xfId="0" applyFont="1" applyAlignment="1" applyProtection="1">
      <alignment vertical="top" wrapText="1"/>
      <protection hidden="1"/>
    </xf>
    <xf numFmtId="0" fontId="0" fillId="0" borderId="0" xfId="0" applyFont="1" applyAlignment="1" applyProtection="1">
      <alignment horizontal="left" vertical="top"/>
      <protection hidden="1"/>
    </xf>
    <xf numFmtId="0" fontId="0" fillId="0" borderId="0" xfId="0" applyFont="1" applyAlignment="1" applyProtection="1">
      <alignment horizontal="right" wrapText="1"/>
      <protection hidden="1"/>
    </xf>
    <xf numFmtId="0" fontId="25" fillId="0" borderId="0" xfId="0" applyFont="1" applyAlignment="1" applyProtection="1">
      <alignment horizontal="right" wrapText="1"/>
      <protection hidden="1"/>
    </xf>
    <xf numFmtId="0" fontId="26" fillId="0" borderId="0" xfId="0" applyFont="1" applyAlignment="1" applyProtection="1">
      <alignment horizontal="right" wrapText="1"/>
      <protection hidden="1"/>
    </xf>
    <xf numFmtId="0" fontId="0" fillId="0" borderId="0" xfId="0" applyNumberFormat="1" applyFont="1" applyAlignment="1" applyProtection="1">
      <alignment vertical="top"/>
      <protection locked="0"/>
    </xf>
    <xf numFmtId="0" fontId="21" fillId="0" borderId="0" xfId="0" applyFont="1" applyFill="1" applyAlignment="1" applyProtection="1">
      <alignment vertical="top" wrapText="1"/>
      <protection hidden="1"/>
    </xf>
    <xf numFmtId="0" fontId="18" fillId="0" borderId="0" xfId="0" applyNumberFormat="1" applyFont="1" applyAlignment="1" applyProtection="1">
      <alignment horizontal="left" indent="2"/>
      <protection hidden="1"/>
    </xf>
    <xf numFmtId="0" fontId="18" fillId="0" borderId="0" xfId="0" applyFont="1" applyAlignment="1" applyProtection="1">
      <protection hidden="1"/>
    </xf>
    <xf numFmtId="0" fontId="29" fillId="0" borderId="0" xfId="0" applyFont="1" applyAlignment="1" applyProtection="1">
      <protection hidden="1"/>
    </xf>
    <xf numFmtId="0" fontId="18" fillId="0" borderId="0" xfId="0" applyFont="1" applyAlignment="1" applyProtection="1">
      <alignment horizontal="left"/>
      <protection hidden="1"/>
    </xf>
    <xf numFmtId="0" fontId="0" fillId="0" borderId="0" xfId="0" applyNumberFormat="1" applyFont="1" applyAlignment="1" applyProtection="1">
      <alignment horizontal="left" vertical="center" wrapText="1" indent="3"/>
      <protection hidden="1"/>
    </xf>
    <xf numFmtId="0" fontId="0" fillId="0" borderId="0" xfId="0" applyNumberFormat="1" applyFont="1" applyAlignment="1" applyProtection="1">
      <alignment horizontal="left" vertical="center" wrapText="1" indent="1"/>
      <protection hidden="1"/>
    </xf>
    <xf numFmtId="0" fontId="26" fillId="0" borderId="0" xfId="0" applyNumberFormat="1" applyFont="1" applyAlignment="1" applyProtection="1">
      <alignment horizontal="left" vertical="center" wrapText="1" indent="1"/>
      <protection hidden="1"/>
    </xf>
    <xf numFmtId="0" fontId="0" fillId="0" borderId="0" xfId="0" applyNumberFormat="1" applyFont="1" applyFill="1" applyAlignment="1" applyProtection="1">
      <alignment horizontal="left" vertical="center" wrapText="1" indent="1"/>
      <protection hidden="1"/>
    </xf>
    <xf numFmtId="0" fontId="25" fillId="0" borderId="0" xfId="0" applyNumberFormat="1" applyFont="1" applyFill="1" applyAlignment="1" applyProtection="1">
      <alignment horizontal="left" vertical="center" wrapText="1" indent="1"/>
    </xf>
    <xf numFmtId="0" fontId="26" fillId="0" borderId="0" xfId="0" applyNumberFormat="1" applyFont="1" applyFill="1" applyAlignment="1" applyProtection="1">
      <alignment horizontal="left" vertical="center" wrapText="1" indent="1"/>
    </xf>
    <xf numFmtId="0" fontId="29" fillId="0" borderId="0" xfId="0" applyNumberFormat="1" applyFont="1" applyAlignment="1" applyProtection="1">
      <alignment horizontal="center" vertical="center"/>
      <protection locked="0" hidden="1"/>
    </xf>
    <xf numFmtId="0" fontId="30" fillId="0" borderId="0" xfId="0" applyNumberFormat="1" applyFont="1" applyAlignment="1" applyProtection="1">
      <alignment horizontal="left"/>
      <protection locked="0"/>
    </xf>
    <xf numFmtId="0" fontId="31" fillId="0" borderId="0" xfId="0" applyFont="1" applyFill="1" applyBorder="1" applyAlignment="1" applyProtection="1">
      <alignment horizontal="center" wrapText="1"/>
      <protection hidden="1"/>
    </xf>
    <xf numFmtId="0" fontId="25" fillId="0" borderId="0" xfId="0" applyFont="1" applyAlignment="1" applyProtection="1">
      <alignment vertical="top"/>
      <protection hidden="1"/>
    </xf>
    <xf numFmtId="0" fontId="26" fillId="0" borderId="0" xfId="0" applyFont="1" applyAlignment="1" applyProtection="1">
      <alignment vertical="top"/>
      <protection hidden="1"/>
    </xf>
    <xf numFmtId="0" fontId="0" fillId="0" borderId="20" xfId="0" applyNumberFormat="1" applyFont="1" applyFill="1" applyBorder="1" applyAlignment="1" applyProtection="1">
      <alignment vertical="center"/>
      <protection locked="0"/>
    </xf>
    <xf numFmtId="0" fontId="0" fillId="0" borderId="0" xfId="0" applyFont="1" applyAlignment="1">
      <alignment vertical="center"/>
    </xf>
    <xf numFmtId="178" fontId="32" fillId="0" borderId="0" xfId="13" applyNumberFormat="1" applyFont="1" applyFill="1" applyBorder="1" applyAlignment="1" applyProtection="1">
      <alignment horizontal="center" vertical="center" wrapText="1"/>
      <protection hidden="1"/>
    </xf>
    <xf numFmtId="0" fontId="6" fillId="0" borderId="0" xfId="0" applyFont="1" applyAlignment="1" applyProtection="1">
      <alignment vertical="top" wrapText="1"/>
      <protection hidden="1"/>
    </xf>
    <xf numFmtId="0" fontId="33" fillId="0" borderId="0" xfId="0" applyFont="1" applyAlignment="1" applyProtection="1">
      <alignment vertical="top" wrapText="1"/>
      <protection hidden="1"/>
    </xf>
    <xf numFmtId="184" fontId="0" fillId="0" borderId="0" xfId="0" applyNumberFormat="1" applyFont="1" applyFill="1" applyAlignment="1" applyProtection="1">
      <alignment horizontal="left" vertical="top"/>
      <protection locked="0"/>
    </xf>
    <xf numFmtId="0" fontId="34" fillId="0" borderId="0" xfId="13" applyNumberFormat="1" applyFont="1" applyFill="1" applyBorder="1" applyAlignment="1" applyProtection="1">
      <alignment horizontal="center" vertical="center"/>
      <protection locked="0" hidden="1"/>
    </xf>
    <xf numFmtId="4" fontId="32" fillId="0" borderId="0" xfId="13" applyNumberFormat="1" applyFont="1" applyFill="1" applyBorder="1" applyAlignment="1" applyProtection="1">
      <alignment horizontal="center" vertical="center" wrapText="1"/>
      <protection hidden="1"/>
    </xf>
    <xf numFmtId="0" fontId="4" fillId="0" borderId="0" xfId="0" applyFont="1" applyAlignment="1" applyProtection="1">
      <alignment vertical="top" wrapText="1"/>
      <protection hidden="1"/>
    </xf>
    <xf numFmtId="0" fontId="35" fillId="0" borderId="0" xfId="0" applyFont="1" applyAlignment="1" applyProtection="1">
      <alignment vertical="top" wrapText="1"/>
      <protection hidden="1"/>
    </xf>
    <xf numFmtId="0" fontId="36" fillId="0" borderId="0" xfId="0" applyFont="1" applyAlignment="1" applyProtection="1">
      <alignment vertical="top" wrapText="1"/>
      <protection hidden="1"/>
    </xf>
    <xf numFmtId="0" fontId="0" fillId="0" borderId="0" xfId="0" applyNumberFormat="1" applyFont="1" applyFill="1" applyAlignment="1" applyProtection="1">
      <alignment horizontal="left" vertical="top"/>
      <protection locked="0"/>
    </xf>
    <xf numFmtId="0" fontId="5" fillId="0" borderId="0" xfId="0" applyFont="1" applyAlignment="1" applyProtection="1">
      <alignment horizontal="left" vertical="center"/>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vertical="center"/>
      <protection hidden="1"/>
    </xf>
    <xf numFmtId="0" fontId="6" fillId="0" borderId="0" xfId="0" applyFont="1" applyAlignment="1" applyProtection="1">
      <alignment vertical="center"/>
      <protection hidden="1"/>
    </xf>
    <xf numFmtId="0" fontId="26" fillId="0" borderId="0" xfId="0" applyFont="1" applyAlignment="1" applyProtection="1">
      <alignment vertical="top" wrapText="1"/>
      <protection locked="0" hidden="1"/>
    </xf>
    <xf numFmtId="182" fontId="37" fillId="0" borderId="0" xfId="0" applyNumberFormat="1" applyFont="1" applyFill="1" applyAlignment="1" applyProtection="1">
      <alignment vertical="top"/>
      <protection hidden="1"/>
    </xf>
    <xf numFmtId="182" fontId="0" fillId="0" borderId="0" xfId="0" applyNumberFormat="1" applyFont="1" applyAlignment="1" applyProtection="1">
      <alignment horizontal="left" vertical="top" wrapText="1"/>
      <protection hidden="1"/>
    </xf>
    <xf numFmtId="0" fontId="5" fillId="0" borderId="0" xfId="0" applyNumberFormat="1" applyFont="1" applyFill="1" applyAlignment="1" applyProtection="1">
      <alignment vertical="top"/>
      <protection hidden="1"/>
    </xf>
    <xf numFmtId="0" fontId="33" fillId="0" borderId="0" xfId="0" applyNumberFormat="1" applyFont="1" applyFill="1" applyAlignment="1" applyProtection="1">
      <alignment vertical="top"/>
      <protection hidden="1"/>
    </xf>
    <xf numFmtId="0" fontId="38" fillId="0" borderId="21" xfId="0" applyFont="1" applyFill="1" applyBorder="1" applyAlignment="1" applyProtection="1">
      <alignment horizontal="right" vertical="top" wrapText="1"/>
      <protection hidden="1"/>
    </xf>
    <xf numFmtId="0" fontId="39" fillId="0" borderId="21" xfId="0" applyFont="1" applyFill="1" applyBorder="1" applyAlignment="1" applyProtection="1">
      <alignment horizontal="right" vertical="top" wrapText="1"/>
      <protection hidden="1"/>
    </xf>
    <xf numFmtId="0" fontId="40" fillId="0" borderId="21" xfId="0" applyFont="1" applyFill="1" applyBorder="1" applyAlignment="1" applyProtection="1">
      <alignment horizontal="right" vertical="top" wrapText="1"/>
      <protection hidden="1"/>
    </xf>
    <xf numFmtId="0" fontId="8" fillId="3" borderId="22" xfId="13" applyNumberFormat="1" applyFont="1" applyFill="1" applyBorder="1" applyAlignment="1" applyProtection="1">
      <alignment horizontal="center" vertical="center" wrapText="1"/>
      <protection hidden="1"/>
    </xf>
    <xf numFmtId="0" fontId="41" fillId="3" borderId="23" xfId="13" applyNumberFormat="1" applyFont="1" applyFill="1" applyBorder="1" applyAlignment="1" applyProtection="1">
      <alignment horizontal="center" vertical="center" wrapText="1"/>
      <protection hidden="1"/>
    </xf>
    <xf numFmtId="0" fontId="42" fillId="3" borderId="23" xfId="0" applyNumberFormat="1" applyFont="1" applyFill="1" applyBorder="1" applyAlignment="1" applyProtection="1">
      <alignment horizontal="center" vertical="center" wrapText="1"/>
      <protection hidden="1"/>
    </xf>
    <xf numFmtId="0" fontId="41" fillId="3" borderId="23" xfId="0" applyNumberFormat="1" applyFont="1" applyFill="1" applyBorder="1" applyAlignment="1" applyProtection="1">
      <alignment horizontal="center" vertical="center" wrapText="1"/>
      <protection hidden="1"/>
    </xf>
    <xf numFmtId="0" fontId="43" fillId="3" borderId="23" xfId="0" applyNumberFormat="1" applyFont="1" applyFill="1" applyBorder="1" applyAlignment="1" applyProtection="1">
      <alignment horizontal="center" vertical="center" wrapText="1"/>
      <protection hidden="1"/>
    </xf>
    <xf numFmtId="0" fontId="44" fillId="3" borderId="23" xfId="0" applyNumberFormat="1" applyFont="1" applyFill="1" applyBorder="1" applyAlignment="1" applyProtection="1">
      <alignment horizontal="center" vertical="center" wrapText="1"/>
    </xf>
    <xf numFmtId="0" fontId="45" fillId="3" borderId="23" xfId="0" applyNumberFormat="1" applyFont="1" applyFill="1" applyBorder="1" applyAlignment="1" applyProtection="1">
      <alignment horizontal="center" vertical="center" wrapText="1"/>
    </xf>
    <xf numFmtId="1" fontId="46" fillId="0" borderId="24" xfId="0" applyNumberFormat="1" applyFont="1" applyFill="1" applyBorder="1" applyAlignment="1" applyProtection="1">
      <alignment horizontal="center" vertical="center" wrapText="1"/>
      <protection locked="0"/>
    </xf>
    <xf numFmtId="0" fontId="0" fillId="0" borderId="25" xfId="0" applyNumberFormat="1" applyFont="1" applyFill="1" applyBorder="1" applyAlignment="1" applyProtection="1">
      <alignment horizontal="center" vertical="center"/>
      <protection locked="0"/>
    </xf>
    <xf numFmtId="0" fontId="26" fillId="0" borderId="5" xfId="0" applyNumberFormat="1" applyFont="1" applyFill="1" applyBorder="1" applyAlignment="1" applyProtection="1">
      <alignment horizontal="center" vertical="center"/>
      <protection hidden="1"/>
    </xf>
    <xf numFmtId="0" fontId="47" fillId="0" borderId="5" xfId="0" applyNumberFormat="1" applyFont="1" applyFill="1" applyBorder="1" applyAlignment="1" applyProtection="1">
      <alignment horizontal="center" vertical="center" wrapText="1"/>
      <protection locked="0"/>
    </xf>
    <xf numFmtId="188" fontId="0" fillId="0" borderId="5" xfId="0" applyNumberFormat="1" applyFont="1" applyFill="1" applyBorder="1" applyAlignment="1" applyProtection="1">
      <alignment horizontal="right" vertical="center"/>
      <protection locked="0"/>
    </xf>
    <xf numFmtId="188" fontId="25" fillId="0" borderId="5" xfId="0" applyNumberFormat="1" applyFont="1" applyFill="1" applyBorder="1" applyAlignment="1" applyProtection="1">
      <alignment horizontal="right" vertical="center"/>
      <protection locked="0"/>
    </xf>
    <xf numFmtId="188" fontId="26" fillId="0" borderId="5" xfId="0" applyNumberFormat="1" applyFont="1" applyFill="1" applyBorder="1" applyAlignment="1" applyProtection="1">
      <alignment horizontal="right" vertical="center"/>
      <protection locked="0"/>
    </xf>
    <xf numFmtId="0" fontId="27" fillId="0" borderId="0" xfId="0" applyNumberFormat="1" applyFont="1" applyAlignment="1" applyProtection="1">
      <alignment horizontal="center" wrapText="1"/>
      <protection hidden="1"/>
    </xf>
    <xf numFmtId="0" fontId="0" fillId="0" borderId="0" xfId="0" applyFont="1" applyAlignment="1" applyProtection="1">
      <alignment horizontal="center" wrapText="1"/>
      <protection hidden="1"/>
    </xf>
    <xf numFmtId="0" fontId="27" fillId="0" borderId="0" xfId="0" applyFont="1" applyAlignment="1" applyProtection="1">
      <alignment horizontal="right" wrapText="1"/>
      <protection hidden="1"/>
    </xf>
    <xf numFmtId="0" fontId="0" fillId="0" borderId="0" xfId="0" applyFont="1" applyAlignment="1" applyProtection="1">
      <alignment horizontal="right" vertical="top"/>
      <protection hidden="1"/>
    </xf>
    <xf numFmtId="0" fontId="27" fillId="0" borderId="0" xfId="0" applyNumberFormat="1" applyFont="1" applyFill="1" applyAlignment="1" applyProtection="1">
      <alignment horizontal="center" vertical="center" wrapText="1"/>
    </xf>
    <xf numFmtId="0" fontId="0" fillId="0" borderId="0" xfId="0" applyNumberFormat="1" applyFont="1" applyFill="1" applyAlignment="1" applyProtection="1">
      <alignment horizontal="center" vertical="center" wrapText="1"/>
    </xf>
    <xf numFmtId="0" fontId="27" fillId="0" borderId="0" xfId="0" applyNumberFormat="1" applyFont="1" applyFill="1" applyAlignment="1" applyProtection="1">
      <alignment horizontal="left" vertical="center" wrapText="1" indent="1"/>
    </xf>
    <xf numFmtId="0" fontId="27" fillId="0" borderId="0" xfId="0" applyNumberFormat="1" applyFont="1" applyAlignment="1" applyProtection="1">
      <alignment horizontal="center" vertical="top"/>
      <protection hidden="1"/>
    </xf>
    <xf numFmtId="0" fontId="0" fillId="0" borderId="0" xfId="0" applyFont="1" applyAlignment="1" applyProtection="1">
      <alignment horizontal="center" vertical="top"/>
      <protection hidden="1"/>
    </xf>
    <xf numFmtId="0" fontId="27" fillId="0" borderId="0" xfId="0" applyFont="1" applyAlignment="1" applyProtection="1">
      <alignment vertical="top"/>
      <protection hidden="1"/>
    </xf>
    <xf numFmtId="0" fontId="48" fillId="0" borderId="0" xfId="0" applyNumberFormat="1" applyFont="1" applyAlignment="1" applyProtection="1">
      <alignment horizontal="center" vertical="top" wrapText="1"/>
      <protection hidden="1"/>
    </xf>
    <xf numFmtId="0" fontId="5" fillId="0" borderId="0" xfId="0" applyFont="1" applyAlignment="1" applyProtection="1">
      <alignment horizontal="center" vertical="top" wrapText="1"/>
      <protection hidden="1"/>
    </xf>
    <xf numFmtId="0" fontId="48" fillId="0" borderId="0" xfId="0" applyFont="1" applyAlignment="1" applyProtection="1">
      <alignment vertical="top" wrapText="1"/>
      <protection hidden="1"/>
    </xf>
    <xf numFmtId="0" fontId="49" fillId="0" borderId="0" xfId="0" applyNumberFormat="1" applyFont="1" applyAlignment="1" applyProtection="1">
      <alignment horizontal="center" vertical="top" wrapText="1"/>
      <protection hidden="1"/>
    </xf>
    <xf numFmtId="0" fontId="4" fillId="0" borderId="0" xfId="0" applyFont="1" applyAlignment="1" applyProtection="1">
      <alignment horizontal="center" vertical="top" wrapText="1"/>
      <protection hidden="1"/>
    </xf>
    <xf numFmtId="0" fontId="49" fillId="0" borderId="0" xfId="0" applyFont="1" applyAlignment="1" applyProtection="1">
      <alignment vertical="top" wrapText="1"/>
      <protection hidden="1"/>
    </xf>
    <xf numFmtId="0" fontId="34" fillId="0" borderId="0" xfId="13" applyNumberFormat="1" applyFont="1" applyFill="1" applyBorder="1" applyAlignment="1" applyProtection="1">
      <alignment horizontal="center" vertical="center" wrapText="1"/>
      <protection locked="0" hidden="1"/>
    </xf>
    <xf numFmtId="4" fontId="4" fillId="0" borderId="0" xfId="0" applyNumberFormat="1" applyFont="1" applyAlignment="1" applyProtection="1">
      <alignment horizontal="center" vertical="top" wrapText="1"/>
      <protection locked="0"/>
    </xf>
    <xf numFmtId="0" fontId="27" fillId="0" borderId="0" xfId="0" applyNumberFormat="1" applyFont="1" applyAlignment="1" applyProtection="1">
      <alignment horizontal="center" vertical="top" wrapText="1"/>
      <protection locked="0" hidden="1"/>
    </xf>
    <xf numFmtId="0" fontId="5"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48" fillId="0" borderId="0" xfId="0" applyFont="1" applyAlignment="1" applyProtection="1">
      <alignment vertical="center"/>
      <protection hidden="1"/>
    </xf>
    <xf numFmtId="0" fontId="46" fillId="0" borderId="0" xfId="13" applyNumberFormat="1" applyFont="1" applyFill="1" applyBorder="1" applyAlignment="1" applyProtection="1">
      <alignment horizontal="center" vertical="center"/>
      <protection locked="0"/>
    </xf>
    <xf numFmtId="184" fontId="4" fillId="0" borderId="0" xfId="0" applyNumberFormat="1" applyFont="1" applyFill="1" applyAlignment="1" applyProtection="1">
      <alignment horizontal="center" vertical="center"/>
      <protection hidden="1"/>
    </xf>
    <xf numFmtId="0" fontId="50" fillId="0" borderId="21" xfId="0" applyNumberFormat="1" applyFont="1" applyFill="1" applyBorder="1" applyAlignment="1" applyProtection="1">
      <alignment horizontal="center" vertical="top" wrapText="1"/>
      <protection hidden="1"/>
    </xf>
    <xf numFmtId="0" fontId="38" fillId="0" borderId="21" xfId="0" applyFont="1" applyFill="1" applyBorder="1" applyAlignment="1" applyProtection="1">
      <alignment horizontal="center" vertical="top" wrapText="1"/>
      <protection hidden="1"/>
    </xf>
    <xf numFmtId="0" fontId="50" fillId="0" borderId="21" xfId="0" applyFont="1" applyFill="1" applyBorder="1" applyAlignment="1" applyProtection="1">
      <alignment horizontal="right" vertical="top" wrapText="1"/>
      <protection hidden="1"/>
    </xf>
    <xf numFmtId="177" fontId="0" fillId="0" borderId="0" xfId="0" applyNumberFormat="1" applyFont="1" applyFill="1" applyAlignment="1" applyProtection="1">
      <alignment vertical="top"/>
      <protection hidden="1"/>
    </xf>
    <xf numFmtId="0" fontId="51" fillId="3" borderId="23" xfId="13" applyNumberFormat="1" applyFont="1" applyFill="1" applyBorder="1" applyAlignment="1" applyProtection="1">
      <alignment horizontal="center" vertical="center" wrapText="1"/>
    </xf>
    <xf numFmtId="0" fontId="43" fillId="3" borderId="23" xfId="0" applyNumberFormat="1" applyFont="1" applyFill="1" applyBorder="1" applyAlignment="1" applyProtection="1">
      <alignment horizontal="center" vertical="center" wrapText="1"/>
    </xf>
    <xf numFmtId="0" fontId="52" fillId="3" borderId="23" xfId="0" applyNumberFormat="1" applyFont="1" applyFill="1" applyBorder="1" applyAlignment="1" applyProtection="1">
      <alignment horizontal="center" vertical="center" wrapText="1"/>
    </xf>
    <xf numFmtId="0" fontId="53" fillId="3" borderId="23" xfId="13" applyNumberFormat="1" applyFont="1" applyFill="1" applyBorder="1" applyAlignment="1" applyProtection="1">
      <alignment horizontal="center" vertical="center" wrapText="1"/>
      <protection hidden="1"/>
    </xf>
    <xf numFmtId="0" fontId="8" fillId="3" borderId="26" xfId="0" applyNumberFormat="1" applyFont="1" applyFill="1" applyBorder="1" applyAlignment="1" applyProtection="1">
      <alignment horizontal="center" vertical="center" wrapText="1"/>
      <protection hidden="1"/>
    </xf>
    <xf numFmtId="0" fontId="53" fillId="3" borderId="27" xfId="0" applyNumberFormat="1" applyFont="1" applyFill="1" applyBorder="1" applyAlignment="1" applyProtection="1">
      <alignment horizontal="center" vertical="center"/>
      <protection hidden="1"/>
    </xf>
    <xf numFmtId="0" fontId="27" fillId="0" borderId="5" xfId="0" applyNumberFormat="1" applyFont="1" applyFill="1" applyBorder="1" applyAlignment="1" applyProtection="1">
      <alignment horizontal="center" vertical="center"/>
      <protection locked="0"/>
    </xf>
    <xf numFmtId="0" fontId="0" fillId="0" borderId="5" xfId="0" applyNumberFormat="1" applyFont="1" applyFill="1" applyBorder="1" applyAlignment="1" applyProtection="1">
      <alignment horizontal="center" vertical="center"/>
      <protection locked="0"/>
    </xf>
    <xf numFmtId="187" fontId="26" fillId="0" borderId="5" xfId="0" applyNumberFormat="1" applyFont="1" applyFill="1" applyBorder="1" applyAlignment="1" applyProtection="1">
      <alignment horizontal="right" vertical="center"/>
      <protection locked="0"/>
    </xf>
    <xf numFmtId="0" fontId="25" fillId="0" borderId="5" xfId="0" applyNumberFormat="1" applyFont="1" applyFill="1" applyBorder="1" applyAlignment="1" applyProtection="1">
      <alignment vertical="center"/>
      <protection locked="0"/>
    </xf>
    <xf numFmtId="0" fontId="27" fillId="0" borderId="5" xfId="0" applyNumberFormat="1" applyFont="1" applyFill="1" applyBorder="1" applyAlignment="1" applyProtection="1">
      <alignment vertical="center"/>
      <protection locked="0"/>
    </xf>
    <xf numFmtId="1" fontId="18" fillId="0" borderId="5" xfId="0" applyNumberFormat="1" applyFont="1" applyFill="1" applyBorder="1" applyAlignment="1" applyProtection="1">
      <alignment horizontal="center" vertical="center"/>
      <protection locked="0"/>
    </xf>
    <xf numFmtId="176" fontId="0" fillId="0" borderId="5" xfId="0" applyNumberFormat="1" applyFont="1" applyFill="1" applyBorder="1" applyProtection="1">
      <alignment vertical="center"/>
      <protection hidden="1"/>
    </xf>
    <xf numFmtId="0" fontId="4" fillId="0" borderId="28" xfId="0" applyNumberFormat="1" applyFont="1" applyFill="1" applyBorder="1" applyAlignment="1" applyProtection="1">
      <alignment horizontal="center" vertical="center"/>
      <protection locked="0"/>
    </xf>
    <xf numFmtId="0" fontId="46" fillId="0" borderId="0" xfId="0" applyFont="1" applyAlignment="1" applyProtection="1">
      <alignment horizontal="center" vertical="top" textRotation="180"/>
      <protection hidden="1"/>
    </xf>
    <xf numFmtId="0" fontId="0" fillId="0" borderId="0" xfId="0" applyNumberFormat="1" applyFont="1" applyFill="1" applyAlignment="1" applyProtection="1">
      <alignment horizontal="left" vertical="center" wrapText="1" indent="2"/>
      <protection locked="0"/>
    </xf>
    <xf numFmtId="0" fontId="17" fillId="0" borderId="0" xfId="13" applyNumberFormat="1" applyFont="1" applyFill="1" applyAlignment="1" applyProtection="1">
      <alignment horizontal="right" vertical="top"/>
      <protection hidden="1"/>
    </xf>
    <xf numFmtId="0" fontId="54" fillId="0" borderId="0" xfId="13" applyNumberFormat="1" applyFont="1" applyFill="1" applyAlignment="1" applyProtection="1">
      <alignment horizontal="right" vertical="top"/>
      <protection hidden="1"/>
    </xf>
    <xf numFmtId="0" fontId="53" fillId="3" borderId="27" xfId="0" applyFont="1" applyFill="1" applyBorder="1" applyAlignment="1" applyProtection="1">
      <alignment horizontal="center" vertical="center"/>
      <protection hidden="1"/>
    </xf>
    <xf numFmtId="0" fontId="46" fillId="0" borderId="0" xfId="0" applyFont="1" applyAlignment="1" applyProtection="1">
      <alignment horizontal="right" vertical="center" wrapText="1"/>
      <protection hidden="1"/>
    </xf>
    <xf numFmtId="0" fontId="55" fillId="0" borderId="0" xfId="0" applyFont="1" applyAlignment="1" applyProtection="1">
      <alignment vertical="center" wrapText="1"/>
      <protection hidden="1"/>
    </xf>
    <xf numFmtId="188" fontId="18" fillId="0" borderId="29" xfId="0" applyNumberFormat="1" applyFont="1" applyFill="1" applyBorder="1" applyAlignment="1" applyProtection="1">
      <alignment horizontal="right" vertical="center"/>
      <protection hidden="1"/>
    </xf>
    <xf numFmtId="1" fontId="56" fillId="0" borderId="0" xfId="0" applyNumberFormat="1" applyFont="1" applyAlignment="1" applyProtection="1">
      <alignment horizontal="right" vertical="top"/>
      <protection hidden="1"/>
    </xf>
    <xf numFmtId="179" fontId="57" fillId="0" borderId="0" xfId="0" applyNumberFormat="1" applyFont="1" applyAlignment="1" applyProtection="1">
      <alignment vertical="center"/>
      <protection hidden="1"/>
    </xf>
    <xf numFmtId="187" fontId="57" fillId="0" borderId="0" xfId="0" applyNumberFormat="1" applyFont="1" applyAlignment="1" applyProtection="1">
      <alignment vertical="center"/>
      <protection hidden="1"/>
    </xf>
    <xf numFmtId="188" fontId="18" fillId="0" borderId="30" xfId="0" applyNumberFormat="1" applyFont="1" applyFill="1" applyBorder="1" applyAlignment="1" applyProtection="1">
      <alignment horizontal="right" vertical="center"/>
      <protection hidden="1"/>
    </xf>
    <xf numFmtId="0" fontId="58" fillId="0" borderId="31" xfId="13" applyNumberFormat="1" applyFont="1" applyFill="1" applyBorder="1" applyAlignment="1" applyProtection="1">
      <alignment horizontal="center" vertical="top"/>
      <protection hidden="1"/>
    </xf>
    <xf numFmtId="0" fontId="0" fillId="0" borderId="0" xfId="0" applyNumberFormat="1" applyFont="1" applyBorder="1" applyAlignment="1" applyProtection="1">
      <alignment vertical="top" wrapText="1"/>
      <protection hidden="1"/>
    </xf>
    <xf numFmtId="0" fontId="59" fillId="0" borderId="0" xfId="0" applyFont="1" applyBorder="1" applyAlignment="1" applyProtection="1">
      <alignment vertical="top" wrapText="1"/>
      <protection hidden="1"/>
    </xf>
    <xf numFmtId="0" fontId="2" fillId="0" borderId="0" xfId="0" applyFont="1" applyBorder="1" applyAlignment="1" applyProtection="1">
      <alignment vertical="top" wrapText="1"/>
      <protection hidden="1"/>
    </xf>
    <xf numFmtId="0" fontId="0" fillId="0" borderId="0" xfId="0" applyFont="1" applyBorder="1" applyAlignment="1" applyProtection="1">
      <alignment vertical="top" wrapText="1"/>
      <protection hidden="1"/>
    </xf>
    <xf numFmtId="185" fontId="0" fillId="0" borderId="0" xfId="0" applyNumberFormat="1" applyFont="1" applyBorder="1" applyAlignment="1" applyProtection="1">
      <alignment vertical="top" wrapText="1"/>
      <protection hidden="1"/>
    </xf>
    <xf numFmtId="185" fontId="25" fillId="0" borderId="0" xfId="0" applyNumberFormat="1" applyFont="1" applyBorder="1" applyAlignment="1" applyProtection="1">
      <alignment vertical="top" wrapText="1"/>
      <protection hidden="1"/>
    </xf>
    <xf numFmtId="185" fontId="26" fillId="0" borderId="0" xfId="0" applyNumberFormat="1" applyFont="1" applyBorder="1" applyAlignment="1" applyProtection="1">
      <alignment vertical="top" wrapText="1"/>
      <protection hidden="1"/>
    </xf>
    <xf numFmtId="49" fontId="60" fillId="0" borderId="32" xfId="0" applyNumberFormat="1" applyFont="1" applyBorder="1" applyAlignment="1" applyProtection="1">
      <alignment vertical="top"/>
      <protection hidden="1"/>
    </xf>
    <xf numFmtId="39" fontId="0" fillId="0" borderId="33" xfId="0" applyNumberFormat="1" applyFont="1" applyBorder="1" applyAlignment="1" applyProtection="1">
      <alignment horizontal="center" vertical="top"/>
      <protection hidden="1"/>
    </xf>
    <xf numFmtId="39" fontId="0" fillId="0" borderId="34" xfId="0" applyNumberFormat="1" applyFont="1" applyBorder="1" applyAlignment="1" applyProtection="1">
      <alignment horizontal="center" vertical="top"/>
      <protection hidden="1"/>
    </xf>
    <xf numFmtId="39" fontId="0" fillId="0" borderId="35" xfId="0" applyNumberFormat="1" applyFont="1" applyBorder="1" applyAlignment="1" applyProtection="1">
      <alignment horizontal="center" vertical="top"/>
      <protection hidden="1"/>
    </xf>
    <xf numFmtId="0" fontId="25" fillId="0" borderId="0" xfId="0" applyNumberFormat="1" applyFont="1" applyAlignment="1" applyProtection="1">
      <alignment horizontal="center" vertical="top"/>
      <protection hidden="1"/>
    </xf>
    <xf numFmtId="0" fontId="26" fillId="0" borderId="0" xfId="0" applyNumberFormat="1" applyFont="1" applyAlignment="1" applyProtection="1">
      <alignment horizontal="center" vertical="top"/>
      <protection hidden="1"/>
    </xf>
    <xf numFmtId="0" fontId="59" fillId="0" borderId="0" xfId="0" applyNumberFormat="1" applyFont="1" applyFill="1" applyBorder="1" applyAlignment="1" applyProtection="1">
      <alignment vertical="top"/>
      <protection hidden="1"/>
    </xf>
    <xf numFmtId="0" fontId="2" fillId="0" borderId="0" xfId="0" applyNumberFormat="1" applyFont="1" applyFill="1" applyBorder="1" applyAlignment="1" applyProtection="1">
      <alignment vertical="top"/>
      <protection hidden="1"/>
    </xf>
    <xf numFmtId="0" fontId="0" fillId="0" borderId="0" xfId="0" applyNumberFormat="1" applyFont="1" applyFill="1" applyBorder="1" applyAlignment="1" applyProtection="1">
      <alignment vertical="top"/>
      <protection hidden="1"/>
    </xf>
    <xf numFmtId="0" fontId="60" fillId="0" borderId="32" xfId="0" applyFont="1" applyBorder="1" applyAlignment="1" applyProtection="1">
      <alignment vertical="top"/>
      <protection hidden="1"/>
    </xf>
    <xf numFmtId="2" fontId="0" fillId="0" borderId="0" xfId="0" applyNumberFormat="1" applyFont="1" applyFill="1" applyBorder="1" applyAlignment="1" applyProtection="1">
      <alignment horizontal="center" vertical="top" wrapText="1"/>
      <protection hidden="1"/>
    </xf>
    <xf numFmtId="2" fontId="2" fillId="0" borderId="0" xfId="0" applyNumberFormat="1" applyFont="1" applyFill="1" applyBorder="1" applyAlignment="1" applyProtection="1">
      <alignment horizontal="center" vertical="top" wrapText="1"/>
      <protection hidden="1"/>
    </xf>
    <xf numFmtId="0" fontId="59" fillId="0" borderId="0" xfId="0" applyFont="1" applyAlignment="1" applyProtection="1">
      <alignment vertical="top" wrapText="1"/>
      <protection hidden="1"/>
    </xf>
    <xf numFmtId="0" fontId="61" fillId="0" borderId="36" xfId="0" applyNumberFormat="1" applyFont="1" applyBorder="1" applyAlignment="1" applyProtection="1">
      <alignment vertical="top"/>
      <protection hidden="1"/>
    </xf>
    <xf numFmtId="0" fontId="20" fillId="0" borderId="21" xfId="0" applyNumberFormat="1" applyFont="1" applyFill="1" applyBorder="1" applyAlignment="1" applyProtection="1">
      <alignment horizontal="left" vertical="center" wrapText="1"/>
      <protection hidden="1"/>
    </xf>
    <xf numFmtId="0" fontId="62" fillId="0" borderId="21" xfId="0" applyFont="1" applyBorder="1" applyAlignment="1" applyProtection="1">
      <alignment vertical="top" wrapText="1"/>
      <protection hidden="1"/>
    </xf>
    <xf numFmtId="0" fontId="63" fillId="0" borderId="21" xfId="0" applyFont="1" applyBorder="1" applyAlignment="1" applyProtection="1">
      <alignment vertical="top" wrapText="1"/>
      <protection hidden="1"/>
    </xf>
    <xf numFmtId="0" fontId="20" fillId="0" borderId="21" xfId="0" applyFont="1" applyBorder="1" applyAlignment="1" applyProtection="1">
      <alignment vertical="top" wrapText="1"/>
      <protection hidden="1"/>
    </xf>
    <xf numFmtId="0" fontId="20" fillId="0" borderId="21" xfId="0" applyNumberFormat="1" applyFont="1" applyFill="1" applyBorder="1" applyAlignment="1" applyProtection="1">
      <alignment horizontal="right" vertical="center" wrapText="1"/>
      <protection hidden="1"/>
    </xf>
    <xf numFmtId="0" fontId="64" fillId="0" borderId="21" xfId="0" applyNumberFormat="1" applyFont="1" applyFill="1" applyBorder="1" applyAlignment="1" applyProtection="1">
      <alignment horizontal="right" vertical="center" wrapText="1"/>
      <protection hidden="1"/>
    </xf>
    <xf numFmtId="0" fontId="65" fillId="0" borderId="21" xfId="0" applyNumberFormat="1" applyFont="1" applyFill="1" applyBorder="1" applyAlignment="1" applyProtection="1">
      <alignment horizontal="right" vertical="center" wrapText="1"/>
      <protection hidden="1"/>
    </xf>
    <xf numFmtId="0" fontId="61" fillId="0" borderId="32" xfId="0" applyNumberFormat="1" applyFont="1" applyBorder="1" applyAlignment="1" applyProtection="1">
      <protection hidden="1"/>
    </xf>
    <xf numFmtId="0" fontId="46" fillId="0" borderId="0" xfId="0" applyFont="1" applyBorder="1" applyAlignment="1" applyProtection="1">
      <alignment horizontal="left" wrapText="1"/>
      <protection hidden="1"/>
    </xf>
    <xf numFmtId="4" fontId="46" fillId="0" borderId="0" xfId="0" applyNumberFormat="1" applyFont="1" applyBorder="1" applyAlignment="1" applyProtection="1">
      <alignment horizontal="right" wrapText="1"/>
      <protection hidden="1"/>
    </xf>
    <xf numFmtId="4" fontId="66" fillId="0" borderId="0" xfId="0" applyNumberFormat="1" applyFont="1" applyBorder="1" applyAlignment="1" applyProtection="1">
      <alignment horizontal="right" wrapText="1"/>
      <protection hidden="1"/>
    </xf>
    <xf numFmtId="4" fontId="67" fillId="0" borderId="0" xfId="0" applyNumberFormat="1" applyFont="1" applyAlignment="1" applyProtection="1">
      <alignment horizontal="right" wrapText="1"/>
      <protection hidden="1"/>
    </xf>
    <xf numFmtId="4" fontId="31" fillId="0" borderId="0" xfId="0" applyNumberFormat="1" applyFont="1" applyAlignment="1" applyProtection="1">
      <alignment horizontal="right" wrapText="1"/>
      <protection hidden="1"/>
    </xf>
    <xf numFmtId="0" fontId="27" fillId="0" borderId="0" xfId="0" applyNumberFormat="1" applyFont="1" applyBorder="1" applyAlignment="1" applyProtection="1">
      <alignment horizontal="center" vertical="top" wrapText="1"/>
      <protection hidden="1"/>
    </xf>
    <xf numFmtId="185" fontId="0" fillId="0" borderId="0" xfId="0" applyNumberFormat="1" applyFont="1" applyBorder="1" applyAlignment="1" applyProtection="1">
      <alignment horizontal="center" vertical="top" wrapText="1"/>
      <protection hidden="1"/>
    </xf>
    <xf numFmtId="185" fontId="27" fillId="0" borderId="0" xfId="0" applyNumberFormat="1" applyFont="1" applyBorder="1" applyAlignment="1" applyProtection="1">
      <alignment vertical="top" wrapText="1"/>
      <protection hidden="1"/>
    </xf>
    <xf numFmtId="0" fontId="18" fillId="0" borderId="0" xfId="0" applyFont="1" applyBorder="1" applyAlignment="1" applyProtection="1">
      <alignment horizontal="center" vertical="top" wrapText="1"/>
      <protection hidden="1"/>
    </xf>
    <xf numFmtId="176" fontId="8" fillId="0" borderId="37" xfId="0" applyNumberFormat="1" applyFont="1" applyBorder="1" applyAlignment="1" applyProtection="1">
      <alignment vertical="top"/>
      <protection hidden="1"/>
    </xf>
    <xf numFmtId="0" fontId="18" fillId="0" borderId="38" xfId="0" applyFont="1" applyBorder="1" applyAlignment="1" applyProtection="1">
      <alignment horizontal="center" vertical="top" wrapText="1"/>
      <protection hidden="1"/>
    </xf>
    <xf numFmtId="0" fontId="0" fillId="0" borderId="0" xfId="0" applyNumberFormat="1" applyFont="1" applyAlignment="1" applyProtection="1">
      <alignment horizontal="center" vertical="top"/>
      <protection hidden="1"/>
    </xf>
    <xf numFmtId="176" fontId="0" fillId="0" borderId="0" xfId="0" applyNumberFormat="1" applyFont="1" applyBorder="1" applyAlignment="1" applyProtection="1">
      <alignment vertical="top"/>
      <protection hidden="1"/>
    </xf>
    <xf numFmtId="0" fontId="0" fillId="0" borderId="38" xfId="0" applyFont="1" applyBorder="1" applyAlignment="1" applyProtection="1">
      <alignment vertical="top" wrapText="1"/>
      <protection hidden="1"/>
    </xf>
    <xf numFmtId="179" fontId="0" fillId="0" borderId="0" xfId="0" applyNumberFormat="1" applyFont="1" applyFill="1" applyBorder="1" applyAlignment="1" applyProtection="1">
      <alignment vertical="top"/>
      <protection hidden="1"/>
    </xf>
    <xf numFmtId="179" fontId="0" fillId="0" borderId="0" xfId="0" applyNumberFormat="1" applyFont="1" applyBorder="1" applyAlignment="1" applyProtection="1">
      <alignment vertical="top"/>
      <protection hidden="1"/>
    </xf>
    <xf numFmtId="0" fontId="68" fillId="0" borderId="21" xfId="0" applyNumberFormat="1" applyFont="1" applyFill="1" applyBorder="1" applyAlignment="1" applyProtection="1">
      <alignment horizontal="center" vertical="center" wrapText="1"/>
      <protection hidden="1"/>
    </xf>
    <xf numFmtId="0" fontId="20" fillId="0" borderId="21" xfId="0" applyNumberFormat="1" applyFont="1" applyFill="1" applyBorder="1" applyAlignment="1" applyProtection="1">
      <alignment horizontal="center" vertical="center" wrapText="1"/>
      <protection hidden="1"/>
    </xf>
    <xf numFmtId="0" fontId="68" fillId="0" borderId="21" xfId="0" applyNumberFormat="1" applyFont="1" applyFill="1" applyBorder="1" applyAlignment="1" applyProtection="1">
      <alignment horizontal="right" vertical="center" wrapText="1"/>
      <protection hidden="1"/>
    </xf>
    <xf numFmtId="176" fontId="20" fillId="0" borderId="21" xfId="0" applyNumberFormat="1" applyFont="1" applyFill="1" applyBorder="1" applyAlignment="1" applyProtection="1">
      <alignment horizontal="right" vertical="center"/>
      <protection hidden="1"/>
    </xf>
    <xf numFmtId="0" fontId="18" fillId="0" borderId="39" xfId="0" applyFont="1" applyBorder="1" applyAlignment="1" applyProtection="1">
      <alignment vertical="top" wrapText="1"/>
      <protection hidden="1"/>
    </xf>
    <xf numFmtId="0" fontId="69" fillId="0" borderId="0" xfId="0" applyNumberFormat="1" applyFont="1" applyAlignment="1" applyProtection="1">
      <alignment horizontal="center" wrapText="1"/>
      <protection hidden="1"/>
    </xf>
    <xf numFmtId="4" fontId="46" fillId="0" borderId="0" xfId="0" applyNumberFormat="1" applyFont="1" applyAlignment="1" applyProtection="1">
      <alignment horizontal="center" wrapText="1"/>
      <protection hidden="1"/>
    </xf>
    <xf numFmtId="4" fontId="69" fillId="0" borderId="0" xfId="0" applyNumberFormat="1" applyFont="1" applyAlignment="1" applyProtection="1">
      <alignment horizontal="right" wrapText="1"/>
      <protection hidden="1"/>
    </xf>
    <xf numFmtId="4" fontId="18" fillId="0" borderId="0" xfId="0" applyNumberFormat="1" applyFont="1" applyFill="1" applyBorder="1" applyAlignment="1" applyProtection="1">
      <alignment horizontal="right" wrapText="1"/>
      <protection hidden="1"/>
    </xf>
    <xf numFmtId="4" fontId="12" fillId="0" borderId="38" xfId="0" applyNumberFormat="1" applyFont="1" applyFill="1" applyBorder="1" applyAlignment="1" applyProtection="1">
      <alignment horizontal="center" vertical="top" wrapText="1"/>
      <protection hidden="1"/>
    </xf>
    <xf numFmtId="0" fontId="18" fillId="0" borderId="38" xfId="0" applyFont="1" applyBorder="1" applyAlignment="1" applyProtection="1">
      <alignment horizontal="right" vertical="top" wrapText="1"/>
      <protection hidden="1"/>
    </xf>
    <xf numFmtId="0" fontId="60" fillId="0" borderId="32" xfId="0" applyFont="1" applyFill="1" applyBorder="1" applyAlignment="1" applyProtection="1">
      <alignment vertical="top"/>
      <protection hidden="1"/>
    </xf>
    <xf numFmtId="0" fontId="46" fillId="0" borderId="0" xfId="0" applyFont="1" applyBorder="1" applyAlignment="1" applyProtection="1">
      <alignment horizontal="left" vertical="top" wrapText="1"/>
      <protection hidden="1"/>
    </xf>
    <xf numFmtId="4" fontId="46" fillId="0" borderId="0" xfId="0" applyNumberFormat="1" applyFont="1" applyBorder="1" applyAlignment="1" applyProtection="1">
      <alignment horizontal="right" vertical="top" wrapText="1"/>
      <protection hidden="1"/>
    </xf>
    <xf numFmtId="4" fontId="66" fillId="0" borderId="0" xfId="0" applyNumberFormat="1" applyFont="1" applyBorder="1" applyAlignment="1" applyProtection="1">
      <alignment horizontal="right" vertical="top" wrapText="1"/>
      <protection hidden="1"/>
    </xf>
    <xf numFmtId="4" fontId="67" fillId="0" borderId="0" xfId="0" applyNumberFormat="1" applyFont="1" applyAlignment="1" applyProtection="1">
      <alignment horizontal="right" vertical="top" wrapText="1"/>
      <protection hidden="1"/>
    </xf>
    <xf numFmtId="4" fontId="31" fillId="0" borderId="0" xfId="0" applyNumberFormat="1" applyFont="1" applyAlignment="1" applyProtection="1">
      <alignment horizontal="right" vertical="top" wrapText="1"/>
      <protection hidden="1"/>
    </xf>
    <xf numFmtId="0" fontId="70" fillId="0" borderId="32" xfId="0" applyFont="1" applyBorder="1" applyAlignment="1" applyProtection="1">
      <alignment horizontal="left" vertical="top" wrapText="1"/>
      <protection locked="0"/>
    </xf>
    <xf numFmtId="0" fontId="70" fillId="0" borderId="0" xfId="0" applyFont="1" applyAlignment="1" applyProtection="1">
      <alignment horizontal="left" vertical="top" wrapText="1"/>
      <protection locked="0"/>
    </xf>
    <xf numFmtId="0" fontId="70" fillId="0" borderId="38" xfId="0" applyFont="1" applyBorder="1" applyAlignment="1" applyProtection="1">
      <alignment horizontal="right" vertical="top" wrapText="1"/>
      <protection locked="0"/>
    </xf>
    <xf numFmtId="0" fontId="70" fillId="0" borderId="0" xfId="0" applyFont="1" applyAlignment="1" applyProtection="1">
      <alignment horizontal="right" vertical="top" wrapText="1"/>
      <protection locked="0"/>
    </xf>
    <xf numFmtId="0" fontId="71" fillId="0" borderId="0" xfId="0" applyFont="1" applyAlignment="1" applyProtection="1">
      <alignment horizontal="right" vertical="top" wrapText="1"/>
      <protection locked="0"/>
    </xf>
    <xf numFmtId="0" fontId="72" fillId="0" borderId="0" xfId="0" applyFont="1" applyAlignment="1" applyProtection="1">
      <alignment horizontal="right" vertical="top" wrapText="1"/>
      <protection locked="0"/>
    </xf>
    <xf numFmtId="0" fontId="0" fillId="0" borderId="0" xfId="0" applyNumberFormat="1" applyFont="1" applyFill="1" applyAlignment="1" applyProtection="1">
      <alignment vertical="top"/>
      <protection locked="0"/>
    </xf>
    <xf numFmtId="0" fontId="25" fillId="0" borderId="0" xfId="0" applyNumberFormat="1" applyFont="1" applyFill="1" applyAlignment="1" applyProtection="1">
      <alignment vertical="top" wrapText="1"/>
      <protection locked="0"/>
    </xf>
    <xf numFmtId="0" fontId="26" fillId="0" borderId="0" xfId="0" applyNumberFormat="1" applyFont="1" applyFill="1" applyAlignment="1" applyProtection="1">
      <alignment vertical="top" wrapText="1"/>
      <protection locked="0"/>
    </xf>
    <xf numFmtId="0" fontId="69" fillId="0" borderId="0" xfId="0" applyNumberFormat="1" applyFont="1" applyAlignment="1" applyProtection="1">
      <alignment horizontal="center" vertical="top" wrapText="1"/>
      <protection hidden="1"/>
    </xf>
    <xf numFmtId="4" fontId="46" fillId="0" borderId="0" xfId="0" applyNumberFormat="1" applyFont="1" applyAlignment="1" applyProtection="1">
      <alignment horizontal="center" vertical="top" wrapText="1"/>
      <protection hidden="1"/>
    </xf>
    <xf numFmtId="4" fontId="69" fillId="0" borderId="0" xfId="0" applyNumberFormat="1" applyFont="1" applyAlignment="1" applyProtection="1">
      <alignment horizontal="right" vertical="top" wrapText="1"/>
      <protection hidden="1"/>
    </xf>
    <xf numFmtId="4" fontId="46" fillId="0" borderId="0" xfId="0" applyNumberFormat="1" applyFont="1" applyBorder="1" applyAlignment="1" applyProtection="1">
      <alignment horizontal="left" vertical="top" wrapText="1"/>
      <protection hidden="1"/>
    </xf>
    <xf numFmtId="0" fontId="73" fillId="0" borderId="0" xfId="0" applyNumberFormat="1" applyFont="1" applyAlignment="1" applyProtection="1">
      <alignment horizontal="center" vertical="top" wrapText="1"/>
      <protection locked="0"/>
    </xf>
    <xf numFmtId="0" fontId="70" fillId="0" borderId="0" xfId="0" applyFont="1" applyAlignment="1" applyProtection="1">
      <alignment horizontal="center" vertical="top" wrapText="1"/>
      <protection locked="0"/>
    </xf>
    <xf numFmtId="0" fontId="73" fillId="0" borderId="0" xfId="0" applyFont="1" applyAlignment="1" applyProtection="1">
      <alignment horizontal="right" vertical="top" wrapText="1"/>
      <protection locked="0"/>
    </xf>
    <xf numFmtId="0" fontId="27" fillId="0" borderId="0" xfId="0" applyNumberFormat="1" applyFont="1" applyFill="1" applyAlignment="1" applyProtection="1">
      <alignment horizontal="center" vertical="top" wrapText="1"/>
      <protection locked="0"/>
    </xf>
    <xf numFmtId="0" fontId="0" fillId="0" borderId="0" xfId="0" applyNumberFormat="1" applyFont="1" applyFill="1" applyAlignment="1" applyProtection="1">
      <alignment horizontal="center" vertical="top" wrapText="1"/>
      <protection locked="0"/>
    </xf>
    <xf numFmtId="0" fontId="27" fillId="0" borderId="0" xfId="0" applyNumberFormat="1" applyFont="1" applyFill="1" applyAlignment="1" applyProtection="1">
      <alignment vertical="top" wrapText="1"/>
      <protection locked="0"/>
    </xf>
    <xf numFmtId="0" fontId="54" fillId="0" borderId="38" xfId="13" applyNumberFormat="1" applyFont="1" applyFill="1" applyBorder="1" applyAlignment="1" applyProtection="1">
      <alignment horizontal="right" vertical="top" wrapText="1"/>
      <protection hidden="1"/>
    </xf>
    <xf numFmtId="0" fontId="0" fillId="0" borderId="0" xfId="0" applyNumberFormat="1" applyFont="1" applyFill="1" applyAlignment="1" applyProtection="1">
      <alignment vertical="top" wrapText="1"/>
      <protection locked="0"/>
    </xf>
    <xf numFmtId="0" fontId="0" fillId="3" borderId="0" xfId="8" applyNumberFormat="1" applyFont="1" applyFill="1" applyAlignment="1">
      <alignment horizontal="left" vertical="top" wrapText="1"/>
    </xf>
    <xf numFmtId="0" fontId="74" fillId="3" borderId="0" xfId="13" applyNumberFormat="1" applyFont="1" applyFill="1" applyAlignment="1" applyProtection="1">
      <alignment vertical="top" wrapText="1"/>
    </xf>
    <xf numFmtId="0" fontId="0" fillId="11" borderId="0" xfId="8" applyNumberFormat="1" applyFont="1" applyFill="1" applyAlignment="1">
      <alignment horizontal="left" vertical="top" wrapText="1"/>
    </xf>
    <xf numFmtId="0" fontId="5" fillId="3" borderId="40" xfId="8" applyNumberFormat="1" applyFont="1" applyFill="1" applyBorder="1" applyAlignment="1">
      <alignment vertical="top" wrapText="1"/>
    </xf>
    <xf numFmtId="0" fontId="0" fillId="0" borderId="0" xfId="0" applyFont="1" applyAlignment="1">
      <alignment vertical="top" wrapText="1"/>
    </xf>
    <xf numFmtId="0" fontId="1" fillId="12" borderId="41" xfId="0" applyNumberFormat="1" applyFont="1" applyFill="1" applyBorder="1" applyAlignment="1" applyProtection="1">
      <alignment horizontal="center" vertical="top" wrapText="1"/>
      <protection hidden="1"/>
    </xf>
    <xf numFmtId="0" fontId="62" fillId="13" borderId="41" xfId="0" applyNumberFormat="1" applyFont="1" applyFill="1" applyBorder="1" applyAlignment="1" applyProtection="1">
      <alignment horizontal="center" vertical="center" wrapText="1"/>
      <protection hidden="1"/>
    </xf>
    <xf numFmtId="0" fontId="0" fillId="14" borderId="0" xfId="0" applyNumberFormat="1" applyFont="1" applyFill="1" applyAlignment="1" applyProtection="1">
      <alignment horizontal="center" vertical="top" wrapText="1"/>
      <protection hidden="1"/>
    </xf>
    <xf numFmtId="0" fontId="75" fillId="14" borderId="0" xfId="13" applyNumberFormat="1" applyFont="1" applyFill="1" applyAlignment="1" applyProtection="1">
      <alignment horizontal="center" vertical="center" wrapText="1"/>
      <protection hidden="1"/>
    </xf>
    <xf numFmtId="0" fontId="76" fillId="14" borderId="0" xfId="13" applyNumberFormat="1" applyFont="1" applyFill="1" applyAlignment="1" applyProtection="1">
      <alignment horizontal="center" vertical="center" wrapText="1"/>
      <protection hidden="1"/>
    </xf>
    <xf numFmtId="0" fontId="77" fillId="14" borderId="0" xfId="13" applyNumberFormat="1" applyFont="1" applyFill="1" applyAlignment="1" applyProtection="1">
      <alignment horizontal="center" vertical="center" wrapText="1"/>
      <protection hidden="1"/>
    </xf>
    <xf numFmtId="0" fontId="78" fillId="15" borderId="0" xfId="0" applyNumberFormat="1" applyFont="1" applyFill="1" applyAlignment="1" applyProtection="1">
      <alignment vertical="top" wrapText="1"/>
      <protection hidden="1"/>
    </xf>
    <xf numFmtId="0" fontId="0" fillId="0" borderId="0" xfId="0" applyNumberFormat="1" applyFont="1" applyAlignment="1" applyProtection="1" quotePrefix="1">
      <alignment vertical="top"/>
      <protection locked="0"/>
    </xf>
    <xf numFmtId="0" fontId="0" fillId="0" borderId="0" xfId="0" applyNumberFormat="1" applyFont="1" applyFill="1" applyAlignment="1" quotePrefix="1">
      <alignment vertical="top" wrapText="1"/>
    </xf>
    <xf numFmtId="0" fontId="0" fillId="0" borderId="0" xfId="0" quotePrefix="1">
      <alignment vertical="center"/>
    </xf>
    <xf numFmtId="0" fontId="2" fillId="0" borderId="0" xfId="0" applyFont="1" quotePrefix="1">
      <alignment vertical="center"/>
    </xf>
  </cellXfs>
  <cellStyles count="52">
    <cellStyle name="Normal" xfId="0" builtinId="0"/>
    <cellStyle name="Note" xfId="1" builtinId="10"/>
    <cellStyle name="Lien hypertexte visité" xfId="2" builtinId="9"/>
    <cellStyle name="Virgule" xfId="3" builtinId="3"/>
    <cellStyle name="60 % - Accent6" xfId="4" builtinId="52"/>
    <cellStyle name="Calcul" xfId="5" builtinId="22"/>
    <cellStyle name="Titre" xfId="6" builtinId="15"/>
    <cellStyle name="Monétaire [0]" xfId="7" builtinId="7"/>
    <cellStyle name="常规" xfId="8"/>
    <cellStyle name="Monétaire" xfId="9" builtinId="4"/>
    <cellStyle name="Milliers [0]" xfId="10" builtinId="6"/>
    <cellStyle name="Cellule liée" xfId="11" builtinId="24"/>
    <cellStyle name="Pourcentage" xfId="12" builtinId="5"/>
    <cellStyle name="Lien hypertexte" xfId="13" builtinId="8"/>
    <cellStyle name="Avertissement" xfId="14" builtinId="11"/>
    <cellStyle name="Normal_TabBord" xfId="15"/>
    <cellStyle name="CTexte explicatif" xfId="16" builtinId="53"/>
    <cellStyle name="Titre 1" xfId="17" builtinId="16"/>
    <cellStyle name="Titre 2" xfId="18" builtinId="17"/>
    <cellStyle name="Accent1" xfId="19" builtinId="29"/>
    <cellStyle name="Titre 3" xfId="20" builtinId="18"/>
    <cellStyle name="Accent2" xfId="21" builtinId="33"/>
    <cellStyle name="Titre 4" xfId="22" builtinId="19"/>
    <cellStyle name="Neutre" xfId="23" builtinId="28"/>
    <cellStyle name="Entrée" xfId="24" builtinId="20"/>
    <cellStyle name="40 % - Accent2" xfId="25" builtinId="35"/>
    <cellStyle name="Sortie" xfId="26" builtinId="21"/>
    <cellStyle name="Vérification de cellule" xfId="27" builtinId="23"/>
    <cellStyle name="Total" xfId="28" builtinId="25"/>
    <cellStyle name="Accent4" xfId="29" builtinId="41"/>
    <cellStyle name="Satisfaisant" xfId="30" builtinId="26"/>
    <cellStyle name="Insatisfaisant" xfId="31" builtinId="27"/>
    <cellStyle name="20 % - Accent1" xfId="32" builtinId="30"/>
    <cellStyle name="40 % - Accent1" xfId="33" builtinId="31"/>
    <cellStyle name="60 % - Accent1" xfId="34" builtinId="32"/>
    <cellStyle name="20 % - Accent2" xfId="35" builtinId="34"/>
    <cellStyle name="60 % - Accent2" xfId="36" builtinId="36"/>
    <cellStyle name="Accent3" xfId="37" builtinId="37"/>
    <cellStyle name="20 % - Accent3" xfId="38" builtinId="38"/>
    <cellStyle name="40 % - Accent3" xfId="39" builtinId="39"/>
    <cellStyle name="60 % - Accent3" xfId="40" builtinId="40"/>
    <cellStyle name="Normal_ImpressionXlgTicket8b" xfId="41"/>
    <cellStyle name="20 % - Accent4" xfId="42" builtinId="42"/>
    <cellStyle name="40 % - Accent4" xfId="43" builtinId="43"/>
    <cellStyle name="60 % - Accent4" xfId="44" builtinId="44"/>
    <cellStyle name="Accent5" xfId="45" builtinId="45"/>
    <cellStyle name="20 % - Accent5" xfId="46" builtinId="46"/>
    <cellStyle name="40 % - Accent5" xfId="47" builtinId="47"/>
    <cellStyle name="60 % - Accent5" xfId="48" builtinId="48"/>
    <cellStyle name="Accent6" xfId="49" builtinId="49"/>
    <cellStyle name="20 % - Accent6" xfId="50" builtinId="50"/>
    <cellStyle name="40 % - Accent6" xfId="51" builtinId="51"/>
  </cellStyles>
  <dxfs count="8">
    <dxf>
      <font>
        <b/>
        <i val="0"/>
      </font>
      <fill>
        <patternFill patternType="solid">
          <fgColor indexed="10"/>
          <bgColor indexed="51"/>
        </patternFill>
      </fill>
    </dxf>
    <dxf>
      <fill>
        <patternFill patternType="solid">
          <fgColor indexed="10"/>
          <bgColor indexed="22"/>
        </patternFill>
      </fill>
    </dxf>
    <dxf>
      <font>
        <b val="0"/>
        <i val="0"/>
        <sz val="10"/>
      </font>
      <fill>
        <patternFill patternType="solid">
          <fgColor indexed="10"/>
          <bgColor indexed="22"/>
        </patternFill>
      </fill>
    </dxf>
    <dxf>
      <font>
        <b val="0"/>
        <i val="0"/>
        <color theme="0"/>
      </font>
    </dxf>
    <dxf>
      <font>
        <b val="0"/>
        <i val="0"/>
        <sz val="10"/>
      </font>
      <fill>
        <patternFill patternType="solid">
          <fgColor indexed="10"/>
          <bgColor indexed="53"/>
        </patternFill>
      </fill>
    </dxf>
    <dxf>
      <fill>
        <patternFill patternType="solid">
          <fgColor indexed="10"/>
          <bgColor indexed="44"/>
        </patternFill>
      </fill>
    </dxf>
    <dxf>
      <font>
        <b val="0"/>
        <i val="0"/>
        <sz val="10"/>
      </font>
      <fill>
        <patternFill patternType="solid">
          <fgColor indexed="10"/>
          <bgColor indexed="53"/>
        </patternFill>
      </fill>
    </dxf>
    <dxf>
      <fill>
        <patternFill patternType="solid">
          <fgColor indexed="10"/>
          <bgColor indexed="44"/>
        </patternFill>
      </fill>
    </dxf>
  </dxfs>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133985</xdr:colOff>
      <xdr:row>0</xdr:row>
      <xdr:rowOff>0</xdr:rowOff>
    </xdr:from>
    <xdr:to>
      <xdr:col>4</xdr:col>
      <xdr:colOff>276225</xdr:colOff>
      <xdr:row>1</xdr:row>
      <xdr:rowOff>38100</xdr:rowOff>
    </xdr:to>
    <xdr:pic>
      <xdr:nvPicPr>
        <xdr:cNvPr id="2051" name="Picture 1" descr="D:\_EnCours\xlg\ExcelGestion8_EpsonNB.png"/>
        <xdr:cNvPicPr>
          <a:picLocks noChangeAspect="1"/>
        </xdr:cNvPicPr>
      </xdr:nvPicPr>
      <xdr:blipFill>
        <a:blip r:embed="rId1"/>
        <a:stretch>
          <a:fillRect/>
        </a:stretch>
      </xdr:blipFill>
      <xdr:spPr>
        <a:xfrm>
          <a:off x="133985" y="0"/>
          <a:ext cx="2094865" cy="361950"/>
        </a:xfrm>
        <a:prstGeom prst="rect">
          <a:avLst/>
        </a:prstGeom>
        <a:noFill/>
        <a:ln w="9525">
          <a:noFill/>
          <a:miter/>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194310</xdr:colOff>
      <xdr:row>3</xdr:row>
      <xdr:rowOff>59055</xdr:rowOff>
    </xdr:from>
    <xdr:to>
      <xdr:col>1</xdr:col>
      <xdr:colOff>2199005</xdr:colOff>
      <xdr:row>28</xdr:row>
      <xdr:rowOff>18415</xdr:rowOff>
    </xdr:to>
    <xdr:sp>
      <xdr:nvSpPr>
        <xdr:cNvPr id="2" name="Text Box 72"/>
        <xdr:cNvSpPr txBox="1">
          <a:spLocks noChangeArrowheads="1"/>
        </xdr:cNvSpPr>
      </xdr:nvSpPr>
      <xdr:spPr>
        <a:xfrm>
          <a:off x="803910" y="544830"/>
          <a:ext cx="2004695" cy="400748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ln>
        <a:effectLst>
          <a:outerShdw dist="107763" dir="2700000" algn="ctr" rotWithShape="0">
            <a:srgbClr val="808080"/>
          </a:outerShdw>
        </a:effectLst>
      </xdr:spPr>
      <xdr:txBody>
        <a:bodyPr vertOverflow="clip" wrap="square" lIns="27432" tIns="22860" rIns="27432" bIns="0" anchor="t" upright="1"/>
        <a:lstStyle>
          <a:defPPr>
            <a:defRPr lang="fr-FR"/>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endParaRPr lang="en-US" sz="1000" b="0" i="0" u="none" strike="noStrike" baseline="0">
            <a:solidFill>
              <a:srgbClr val="000000"/>
            </a:solidFill>
            <a:latin typeface="Arial" pitchFamily="7" charset="0"/>
            <a:cs typeface="Arial"/>
          </a:endParaRPr>
        </a:p>
        <a:p>
          <a:pPr algn="ctr" rtl="0">
            <a:defRPr sz="1000"/>
          </a:pPr>
          <a:r>
            <a:rPr lang="fr-CH" altLang="en-US" b="1">
              <a:solidFill>
                <a:srgbClr val="000000"/>
              </a:solidFill>
              <a:latin typeface="Arial" pitchFamily="7" charset="0"/>
              <a:cs typeface="Arial"/>
              <a:sym typeface="+mn-ea"/>
            </a:rPr>
            <a:t>Instructions Feuille Reliquats</a:t>
          </a:r>
          <a:endParaRPr lang="fr-CH" altLang="en-US" sz="1000" b="1" i="0" u="none" strike="noStrike" baseline="0">
            <a:solidFill>
              <a:srgbClr val="000000"/>
            </a:solidFill>
            <a:latin typeface="Arial" pitchFamily="7" charset="0"/>
            <a:cs typeface="Arial"/>
            <a:sym typeface="+mn-ea"/>
          </a:endParaRPr>
        </a:p>
        <a:p>
          <a:pPr algn="ctr" rtl="0">
            <a:defRPr sz="1000"/>
          </a:pPr>
          <a:r>
            <a:rPr lang="fr-CH" altLang="fr-FR">
              <a:latin typeface="Arial" pitchFamily="7" charset="0"/>
            </a:rPr>
            <a:t>Selon l'exemple en ligne 2: </a:t>
          </a:r>
          <a:endParaRPr lang="fr-CH" altLang="fr-FR">
            <a:latin typeface="Arial" pitchFamily="7" charset="0"/>
          </a:endParaRPr>
        </a:p>
        <a:p>
          <a:pPr algn="ctr" rtl="0">
            <a:defRPr sz="1000"/>
          </a:pPr>
          <a:r>
            <a:rPr lang="fr-CH" altLang="fr-FR">
              <a:latin typeface="Arial" pitchFamily="7" charset="0"/>
            </a:rPr>
            <a:t>1.-copiez-collage sp. de Facture à Reliquats </a:t>
          </a:r>
          <a:r>
            <a:rPr lang="fr-CH" altLang="fr-FR">
              <a:latin typeface="Arial" pitchFamily="7" charset="0"/>
              <a:sym typeface="+mn-ea"/>
            </a:rPr>
            <a:t>en ligne 3 </a:t>
          </a:r>
          <a:r>
            <a:rPr lang="fr-CH" altLang="fr-FR">
              <a:latin typeface="Arial" pitchFamily="7" charset="0"/>
            </a:rPr>
            <a:t>les col. A et B (en colonne B, doit se trouver le texte “&gt;RuptureSuivraMoisNx” (N = la qté). Copiez-coll. sp. les col. C-E ligne 3 et mettez-les en couleur (comme C-E ligne 2). Ayez une réserve de lignes en C-E (avec formules/textes). </a:t>
          </a:r>
          <a:endParaRPr lang="fr-CH" altLang="fr-FR">
            <a:latin typeface="Arial" pitchFamily="7" charset="0"/>
          </a:endParaRPr>
        </a:p>
        <a:p>
          <a:pPr algn="ctr" rtl="0">
            <a:defRPr sz="1000"/>
          </a:pPr>
          <a:r>
            <a:rPr lang="fr-CH" altLang="fr-FR">
              <a:latin typeface="Arial" pitchFamily="7" charset="0"/>
            </a:rPr>
            <a:t>2.- Quand la marchandise arrive et que vous faites une facture à client col. C (ligne 2 puis ligne 3 etc.), recherchez l'article en flle Factures selon son numéro (col. A) et indiquez la Qté selon col B. Puis mettez la ligne 2 dans une autre couleur (pour montrer que c'est fait). Vous aurez modifié en Factures, la col. B (supprimé &gt;Rupt...) et mis le n° Doc.</a:t>
          </a:r>
          <a:endParaRPr lang="fr-CH" altLang="fr-FR">
            <a:latin typeface="Arial" pitchFamily="7" charset="0"/>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hyperlink" Target="https://youtu.be/vXbEGJTbL58" TargetMode="External"/><Relationship Id="rId3" Type="http://schemas.openxmlformats.org/officeDocument/2006/relationships/hyperlink" Target="https://www.christian-roux.ch/templates/xlgm8_tutorielcomplet.pdf" TargetMode="External"/><Relationship Id="rId2" Type="http://schemas.openxmlformats.org/officeDocument/2006/relationships/hyperlink" Target="https://www.christian-roux.ch/excelgestion/xlgm8f.php" TargetMode="External"/><Relationship Id="rId1" Type="http://schemas.openxmlformats.org/officeDocument/2006/relationships/hyperlink" Target="mailto:excelgestion@bluewin.ch"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4"/>
  <sheetViews>
    <sheetView workbookViewId="0">
      <pane ySplit="1" topLeftCell="A2" activePane="bottomLeft" state="frozen"/>
      <selection/>
      <selection pane="bottomLeft" activeCell="A1" sqref="A1"/>
    </sheetView>
  </sheetViews>
  <sheetFormatPr defaultColWidth="9.14285714285714" defaultRowHeight="12.75" zeroHeight="1" outlineLevelCol="1"/>
  <cols>
    <col min="1" max="1" width="45.5714285714286" style="3" customWidth="1"/>
    <col min="2" max="2" width="46.2857142857143" customWidth="1"/>
    <col min="3" max="3" width="46.2857142857143" hidden="1" customWidth="1"/>
    <col min="4" max="16384" width="46.2857142857143" hidden="1"/>
  </cols>
  <sheetData>
    <row r="1" spans="1:2">
      <c r="A1" s="428" t="s">
        <v>0</v>
      </c>
      <c r="B1" s="428" t="s">
        <v>1</v>
      </c>
    </row>
    <row r="2" ht="47.25" spans="1:2">
      <c r="A2" s="429" t="s">
        <v>2</v>
      </c>
      <c r="B2" s="429" t="s">
        <v>3</v>
      </c>
    </row>
    <row r="3" ht="51" spans="1:2">
      <c r="A3" s="430" t="s">
        <v>4</v>
      </c>
      <c r="B3" s="430" t="s">
        <v>5</v>
      </c>
    </row>
    <row r="4" ht="29.1" customHeight="1" spans="1:2">
      <c r="A4" s="431" t="s">
        <v>6</v>
      </c>
      <c r="B4" s="431"/>
    </row>
    <row r="5" ht="29.1" customHeight="1" spans="1:2">
      <c r="A5" s="430" t="s">
        <v>7</v>
      </c>
      <c r="B5" s="430" t="s">
        <v>8</v>
      </c>
    </row>
    <row r="6" ht="30.2" customHeight="1" spans="1:2">
      <c r="A6" s="432" t="s">
        <v>9</v>
      </c>
      <c r="B6" s="432"/>
    </row>
    <row r="7" ht="15.1" customHeight="1" spans="1:2">
      <c r="A7" s="430" t="s">
        <v>10</v>
      </c>
      <c r="B7" s="430"/>
    </row>
    <row r="8" ht="30.2" customHeight="1" spans="1:2">
      <c r="A8" s="432" t="s">
        <v>11</v>
      </c>
      <c r="B8" s="432"/>
    </row>
    <row r="9" ht="30.2" customHeight="1" spans="1:2">
      <c r="A9" s="433" t="s">
        <v>12</v>
      </c>
      <c r="B9" s="433"/>
    </row>
    <row r="10" ht="51" spans="1:2">
      <c r="A10" s="3" t="s">
        <v>13</v>
      </c>
      <c r="B10" s="3" t="s">
        <v>14</v>
      </c>
    </row>
    <row r="11" ht="165.75" spans="1:2">
      <c r="A11" s="3" t="s">
        <v>15</v>
      </c>
      <c r="B11" s="3" t="s">
        <v>16</v>
      </c>
    </row>
    <row r="12" ht="76.5" spans="1:2">
      <c r="A12" s="3" t="s">
        <v>17</v>
      </c>
      <c r="B12" s="3" t="s">
        <v>18</v>
      </c>
    </row>
    <row r="13" ht="114.75" spans="1:2">
      <c r="A13" s="3" t="s">
        <v>19</v>
      </c>
      <c r="B13" s="3" t="s">
        <v>20</v>
      </c>
    </row>
    <row r="14" ht="51" spans="1:2">
      <c r="A14" s="434" t="s">
        <v>21</v>
      </c>
      <c r="B14" s="434" t="s">
        <v>22</v>
      </c>
    </row>
  </sheetData>
  <sheetProtection password="CDF3" sheet="1" formatRows="0" autoFilter="0" objects="1"/>
  <mergeCells count="5">
    <mergeCell ref="A4:B4"/>
    <mergeCell ref="A6:B6"/>
    <mergeCell ref="A7:B7"/>
    <mergeCell ref="A8:B8"/>
    <mergeCell ref="A9:B9"/>
  </mergeCells>
  <hyperlinks>
    <hyperlink ref="A9" r:id="rId1" display="excelgestion@bluewin.ch"/>
    <hyperlink ref="A4" r:id="rId2" display="https://www.christian-roux.ch/excelgestion/xlgm8f.php" tooltip="https://www.christian-roux.ch/excelgestion/xlgm8f.php"/>
    <hyperlink ref="A6" r:id="rId3" display="https://www.christian-roux.ch/templates/xlgm8_tutorielcomplet.pdf" tooltip="https://www.christian-roux.ch/templates/xlgm8_tutorielcomplet.pdf"/>
    <hyperlink ref="A8" r:id="rId4" display="https://youtu.be/vXbEGJTbL58"/>
  </hyperlinks>
  <pageMargins left="0.75" right="0.75" top="1" bottom="1" header="0.509027777777778" footer="0.509027777777778"/>
  <pageSetup paperSize="9" orientation="portrait"/>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02"/>
  <sheetViews>
    <sheetView workbookViewId="0">
      <pane ySplit="2" topLeftCell="BM3" activePane="bottomLeft" state="frozen"/>
      <selection/>
      <selection pane="bottomLeft" activeCell="D3" sqref="D3"/>
    </sheetView>
  </sheetViews>
  <sheetFormatPr defaultColWidth="9.14285714285714" defaultRowHeight="12.75" outlineLevelCol="6"/>
  <cols>
    <col min="1" max="2" width="8.57142857142857" style="27" customWidth="1"/>
    <col min="3" max="3" width="20.7142857142857" style="28" customWidth="1"/>
    <col min="4" max="4" width="10.5714285714286" style="28" customWidth="1"/>
    <col min="5" max="5" width="10.1428571428571" style="27" customWidth="1"/>
    <col min="6" max="6" width="5.57142857142857" style="27" customWidth="1"/>
    <col min="7" max="7" width="12.1428571428571" style="29" customWidth="1"/>
    <col min="8" max="32" width="9.14285714285714" style="30" customWidth="1"/>
    <col min="33" max="16384" width="11.4285714285714" style="30" customWidth="1"/>
  </cols>
  <sheetData>
    <row r="1" spans="1:7">
      <c r="A1" s="31"/>
      <c r="B1" s="31"/>
      <c r="C1" s="32" t="s">
        <v>352</v>
      </c>
      <c r="D1" s="33">
        <f>SUM(D3:D500)</f>
        <v>32125.5</v>
      </c>
      <c r="E1" s="31"/>
      <c r="F1" s="31"/>
      <c r="G1" s="34"/>
    </row>
    <row r="2" ht="24" spans="1:7">
      <c r="A2" s="35" t="s">
        <v>353</v>
      </c>
      <c r="B2" s="35" t="s">
        <v>354</v>
      </c>
      <c r="C2" s="36" t="s">
        <v>355</v>
      </c>
      <c r="D2" s="36" t="s">
        <v>356</v>
      </c>
      <c r="E2" s="35" t="s">
        <v>357</v>
      </c>
      <c r="F2" s="37" t="s">
        <v>348</v>
      </c>
      <c r="G2" s="38" t="s">
        <v>53</v>
      </c>
    </row>
    <row r="3" ht="22.5" spans="1:7">
      <c r="A3" s="39">
        <v>45984</v>
      </c>
      <c r="B3" s="39">
        <v>45993</v>
      </c>
      <c r="C3" s="40" t="s">
        <v>349</v>
      </c>
      <c r="D3" s="41">
        <v>32125.5</v>
      </c>
      <c r="E3" s="39">
        <v>46014</v>
      </c>
      <c r="F3" s="42" t="s">
        <v>351</v>
      </c>
      <c r="G3" s="43" t="s">
        <v>358</v>
      </c>
    </row>
    <row r="4" spans="1:7">
      <c r="A4" s="39"/>
      <c r="B4" s="39"/>
      <c r="C4" s="40"/>
      <c r="D4" s="41"/>
      <c r="E4" s="39"/>
      <c r="F4" s="42"/>
      <c r="G4" s="43"/>
    </row>
    <row r="5" spans="1:7">
      <c r="A5" s="39"/>
      <c r="B5" s="39"/>
      <c r="C5" s="40"/>
      <c r="D5" s="41"/>
      <c r="E5" s="39"/>
      <c r="F5" s="42"/>
      <c r="G5" s="43"/>
    </row>
    <row r="6" spans="1:7">
      <c r="A6" s="39"/>
      <c r="B6" s="39"/>
      <c r="C6" s="40"/>
      <c r="D6" s="41"/>
      <c r="E6" s="39"/>
      <c r="F6" s="42"/>
      <c r="G6" s="43"/>
    </row>
    <row r="7" spans="1:7">
      <c r="A7" s="39"/>
      <c r="B7" s="39"/>
      <c r="C7" s="40"/>
      <c r="D7" s="41"/>
      <c r="E7" s="39"/>
      <c r="F7" s="42"/>
      <c r="G7" s="43"/>
    </row>
    <row r="8" spans="1:7">
      <c r="A8" s="39"/>
      <c r="B8" s="39"/>
      <c r="C8" s="40"/>
      <c r="D8" s="41"/>
      <c r="E8" s="39"/>
      <c r="F8" s="42"/>
      <c r="G8" s="43"/>
    </row>
    <row r="9" spans="1:7">
      <c r="A9" s="39"/>
      <c r="B9" s="39"/>
      <c r="C9" s="40"/>
      <c r="D9" s="41"/>
      <c r="E9" s="39"/>
      <c r="F9" s="42"/>
      <c r="G9" s="43"/>
    </row>
    <row r="10" spans="1:7">
      <c r="A10" s="39"/>
      <c r="B10" s="39"/>
      <c r="C10" s="40"/>
      <c r="D10" s="41"/>
      <c r="E10" s="39"/>
      <c r="F10" s="42"/>
      <c r="G10" s="43"/>
    </row>
    <row r="11" spans="1:7">
      <c r="A11" s="39"/>
      <c r="B11" s="39"/>
      <c r="C11" s="40"/>
      <c r="D11" s="41"/>
      <c r="E11" s="39"/>
      <c r="F11" s="42"/>
      <c r="G11" s="43"/>
    </row>
    <row r="12" spans="1:7">
      <c r="A12" s="39"/>
      <c r="B12" s="39"/>
      <c r="C12" s="40"/>
      <c r="D12" s="41"/>
      <c r="E12" s="39"/>
      <c r="F12" s="42"/>
      <c r="G12" s="43"/>
    </row>
    <row r="13" spans="1:7">
      <c r="A13" s="39"/>
      <c r="B13" s="39"/>
      <c r="C13" s="40"/>
      <c r="D13" s="41"/>
      <c r="E13" s="39"/>
      <c r="F13" s="42"/>
      <c r="G13" s="43"/>
    </row>
    <row r="14" spans="1:7">
      <c r="A14" s="39"/>
      <c r="B14" s="39"/>
      <c r="C14" s="40"/>
      <c r="D14" s="41"/>
      <c r="E14" s="39"/>
      <c r="F14" s="42"/>
      <c r="G14" s="43"/>
    </row>
    <row r="15" spans="1:7">
      <c r="A15" s="39"/>
      <c r="B15" s="39"/>
      <c r="C15" s="40"/>
      <c r="D15" s="41"/>
      <c r="E15" s="39"/>
      <c r="F15" s="42"/>
      <c r="G15" s="43"/>
    </row>
    <row r="16" spans="1:7">
      <c r="A16" s="39"/>
      <c r="B16" s="39"/>
      <c r="C16" s="40"/>
      <c r="D16" s="41"/>
      <c r="E16" s="39"/>
      <c r="F16" s="42"/>
      <c r="G16" s="43"/>
    </row>
    <row r="17" spans="1:7">
      <c r="A17" s="39"/>
      <c r="B17" s="39"/>
      <c r="C17" s="40"/>
      <c r="D17" s="41"/>
      <c r="E17" s="39"/>
      <c r="F17" s="42"/>
      <c r="G17" s="43"/>
    </row>
    <row r="18" spans="1:7">
      <c r="A18" s="39"/>
      <c r="B18" s="39"/>
      <c r="C18" s="40"/>
      <c r="D18" s="41"/>
      <c r="E18" s="39"/>
      <c r="F18" s="42"/>
      <c r="G18" s="43"/>
    </row>
    <row r="19" spans="1:7">
      <c r="A19" s="39"/>
      <c r="B19" s="39"/>
      <c r="C19" s="40"/>
      <c r="D19" s="41"/>
      <c r="E19" s="39"/>
      <c r="F19" s="42"/>
      <c r="G19" s="43"/>
    </row>
    <row r="20" spans="1:7">
      <c r="A20" s="39"/>
      <c r="B20" s="39"/>
      <c r="C20" s="40"/>
      <c r="D20" s="41"/>
      <c r="E20" s="39"/>
      <c r="F20" s="42"/>
      <c r="G20" s="43"/>
    </row>
    <row r="21" spans="1:7">
      <c r="A21" s="39"/>
      <c r="B21" s="39"/>
      <c r="C21" s="40"/>
      <c r="D21" s="41"/>
      <c r="E21" s="39"/>
      <c r="F21" s="42"/>
      <c r="G21" s="43"/>
    </row>
    <row r="22" spans="1:7">
      <c r="A22" s="39"/>
      <c r="B22" s="39"/>
      <c r="C22" s="40"/>
      <c r="D22" s="41"/>
      <c r="E22" s="39"/>
      <c r="F22" s="42"/>
      <c r="G22" s="43"/>
    </row>
    <row r="23" spans="1:7">
      <c r="A23" s="39"/>
      <c r="B23" s="39"/>
      <c r="C23" s="40"/>
      <c r="D23" s="41"/>
      <c r="E23" s="39"/>
      <c r="F23" s="42"/>
      <c r="G23" s="43"/>
    </row>
    <row r="24" spans="1:7">
      <c r="A24" s="39"/>
      <c r="B24" s="39"/>
      <c r="C24" s="40"/>
      <c r="D24" s="41"/>
      <c r="E24" s="39"/>
      <c r="F24" s="42"/>
      <c r="G24" s="43"/>
    </row>
    <row r="25" spans="1:7">
      <c r="A25" s="39"/>
      <c r="B25" s="39"/>
      <c r="C25" s="40"/>
      <c r="D25" s="41"/>
      <c r="E25" s="39"/>
      <c r="F25" s="42"/>
      <c r="G25" s="43"/>
    </row>
    <row r="26" spans="1:7">
      <c r="A26" s="39"/>
      <c r="B26" s="39"/>
      <c r="C26" s="40"/>
      <c r="D26" s="41"/>
      <c r="E26" s="39"/>
      <c r="F26" s="42"/>
      <c r="G26" s="43"/>
    </row>
    <row r="27" spans="1:7">
      <c r="A27" s="39"/>
      <c r="B27" s="39"/>
      <c r="C27" s="40"/>
      <c r="D27" s="41"/>
      <c r="E27" s="39"/>
      <c r="F27" s="42"/>
      <c r="G27" s="43"/>
    </row>
    <row r="28" spans="1:7">
      <c r="A28" s="39"/>
      <c r="B28" s="39"/>
      <c r="C28" s="40"/>
      <c r="D28" s="41"/>
      <c r="E28" s="39"/>
      <c r="F28" s="42"/>
      <c r="G28" s="43"/>
    </row>
    <row r="29" spans="1:7">
      <c r="A29" s="39"/>
      <c r="B29" s="39"/>
      <c r="C29" s="40"/>
      <c r="D29" s="41"/>
      <c r="E29" s="39"/>
      <c r="F29" s="42"/>
      <c r="G29" s="43"/>
    </row>
    <row r="30" spans="1:7">
      <c r="A30" s="39"/>
      <c r="B30" s="39"/>
      <c r="C30" s="40"/>
      <c r="D30" s="41"/>
      <c r="E30" s="39"/>
      <c r="F30" s="42"/>
      <c r="G30" s="43"/>
    </row>
    <row r="31" spans="1:7">
      <c r="A31" s="39"/>
      <c r="B31" s="39"/>
      <c r="C31" s="40"/>
      <c r="D31" s="41"/>
      <c r="E31" s="39"/>
      <c r="F31" s="42"/>
      <c r="G31" s="43"/>
    </row>
    <row r="32" spans="1:7">
      <c r="A32" s="39"/>
      <c r="B32" s="39"/>
      <c r="C32" s="40"/>
      <c r="D32" s="41"/>
      <c r="E32" s="39"/>
      <c r="F32" s="42"/>
      <c r="G32" s="43"/>
    </row>
    <row r="33" spans="1:7">
      <c r="A33" s="39"/>
      <c r="B33" s="39"/>
      <c r="C33" s="40"/>
      <c r="D33" s="41"/>
      <c r="E33" s="39"/>
      <c r="F33" s="42"/>
      <c r="G33" s="43"/>
    </row>
    <row r="34" spans="1:7">
      <c r="A34" s="39"/>
      <c r="B34" s="39"/>
      <c r="C34" s="40"/>
      <c r="D34" s="41"/>
      <c r="E34" s="39"/>
      <c r="F34" s="42"/>
      <c r="G34" s="43"/>
    </row>
    <row r="35" spans="1:7">
      <c r="A35" s="39"/>
      <c r="B35" s="39"/>
      <c r="C35" s="40"/>
      <c r="D35" s="41"/>
      <c r="E35" s="39"/>
      <c r="F35" s="42"/>
      <c r="G35" s="43"/>
    </row>
    <row r="36" spans="1:7">
      <c r="A36" s="39"/>
      <c r="B36" s="39"/>
      <c r="C36" s="40"/>
      <c r="D36" s="41"/>
      <c r="E36" s="39"/>
      <c r="F36" s="42"/>
      <c r="G36" s="43"/>
    </row>
    <row r="37" spans="1:7">
      <c r="A37" s="39"/>
      <c r="B37" s="39"/>
      <c r="C37" s="40"/>
      <c r="D37" s="41"/>
      <c r="E37" s="39"/>
      <c r="F37" s="42"/>
      <c r="G37" s="43"/>
    </row>
    <row r="38" spans="1:7">
      <c r="A38" s="39"/>
      <c r="B38" s="39"/>
      <c r="C38" s="40"/>
      <c r="D38" s="41"/>
      <c r="E38" s="39"/>
      <c r="F38" s="42"/>
      <c r="G38" s="43"/>
    </row>
    <row r="39" spans="1:7">
      <c r="A39" s="39"/>
      <c r="B39" s="39"/>
      <c r="C39" s="40"/>
      <c r="D39" s="41"/>
      <c r="E39" s="39"/>
      <c r="F39" s="42"/>
      <c r="G39" s="43"/>
    </row>
    <row r="40" spans="1:7">
      <c r="A40" s="39"/>
      <c r="B40" s="39"/>
      <c r="C40" s="40"/>
      <c r="D40" s="41"/>
      <c r="E40" s="39"/>
      <c r="F40" s="42"/>
      <c r="G40" s="43"/>
    </row>
    <row r="41" spans="1:7">
      <c r="A41" s="39"/>
      <c r="B41" s="39"/>
      <c r="C41" s="40"/>
      <c r="D41" s="41"/>
      <c r="E41" s="39"/>
      <c r="F41" s="42"/>
      <c r="G41" s="43"/>
    </row>
    <row r="42" spans="1:7">
      <c r="A42" s="39"/>
      <c r="B42" s="39"/>
      <c r="C42" s="40"/>
      <c r="D42" s="41"/>
      <c r="E42" s="39"/>
      <c r="F42" s="42"/>
      <c r="G42" s="43"/>
    </row>
    <row r="43" spans="1:7">
      <c r="A43" s="39"/>
      <c r="B43" s="39"/>
      <c r="C43" s="40"/>
      <c r="D43" s="41"/>
      <c r="E43" s="39"/>
      <c r="F43" s="42"/>
      <c r="G43" s="43"/>
    </row>
    <row r="44" spans="1:7">
      <c r="A44" s="39"/>
      <c r="B44" s="39"/>
      <c r="C44" s="40"/>
      <c r="D44" s="41"/>
      <c r="E44" s="39"/>
      <c r="F44" s="42"/>
      <c r="G44" s="43"/>
    </row>
    <row r="45" spans="1:7">
      <c r="A45" s="39"/>
      <c r="B45" s="39"/>
      <c r="C45" s="40"/>
      <c r="D45" s="41"/>
      <c r="E45" s="39"/>
      <c r="F45" s="42"/>
      <c r="G45" s="43"/>
    </row>
    <row r="46" spans="1:7">
      <c r="A46" s="39"/>
      <c r="B46" s="39"/>
      <c r="C46" s="40"/>
      <c r="D46" s="41"/>
      <c r="E46" s="39"/>
      <c r="F46" s="42"/>
      <c r="G46" s="43"/>
    </row>
    <row r="47" spans="1:7">
      <c r="A47" s="39"/>
      <c r="B47" s="39"/>
      <c r="C47" s="40"/>
      <c r="D47" s="41"/>
      <c r="E47" s="39"/>
      <c r="F47" s="42"/>
      <c r="G47" s="43"/>
    </row>
    <row r="48" spans="1:7">
      <c r="A48" s="39"/>
      <c r="B48" s="39"/>
      <c r="C48" s="40"/>
      <c r="D48" s="41"/>
      <c r="E48" s="39"/>
      <c r="F48" s="42"/>
      <c r="G48" s="43"/>
    </row>
    <row r="49" spans="1:7">
      <c r="A49" s="39"/>
      <c r="B49" s="39"/>
      <c r="C49" s="40"/>
      <c r="D49" s="41"/>
      <c r="E49" s="39"/>
      <c r="F49" s="42"/>
      <c r="G49" s="43"/>
    </row>
    <row r="50" spans="1:7">
      <c r="A50" s="39"/>
      <c r="B50" s="39"/>
      <c r="C50" s="40"/>
      <c r="D50" s="41"/>
      <c r="E50" s="39"/>
      <c r="F50" s="42"/>
      <c r="G50" s="43"/>
    </row>
    <row r="51" spans="1:7">
      <c r="A51" s="39"/>
      <c r="B51" s="39"/>
      <c r="C51" s="40"/>
      <c r="D51" s="41"/>
      <c r="E51" s="39"/>
      <c r="F51" s="42"/>
      <c r="G51" s="43"/>
    </row>
    <row r="52" spans="1:7">
      <c r="A52" s="39"/>
      <c r="B52" s="39"/>
      <c r="C52" s="40"/>
      <c r="D52" s="41"/>
      <c r="E52" s="39"/>
      <c r="F52" s="42"/>
      <c r="G52" s="43"/>
    </row>
    <row r="53" spans="1:7">
      <c r="A53" s="39"/>
      <c r="B53" s="39"/>
      <c r="C53" s="40"/>
      <c r="D53" s="41"/>
      <c r="E53" s="39"/>
      <c r="F53" s="42"/>
      <c r="G53" s="43"/>
    </row>
    <row r="54" spans="1:7">
      <c r="A54" s="39"/>
      <c r="B54" s="39"/>
      <c r="C54" s="40"/>
      <c r="D54" s="41"/>
      <c r="E54" s="39"/>
      <c r="F54" s="42"/>
      <c r="G54" s="43"/>
    </row>
    <row r="55" spans="1:7">
      <c r="A55" s="39"/>
      <c r="B55" s="39"/>
      <c r="C55" s="40"/>
      <c r="D55" s="41"/>
      <c r="E55" s="39"/>
      <c r="F55" s="42"/>
      <c r="G55" s="43"/>
    </row>
    <row r="56" spans="1:7">
      <c r="A56" s="39"/>
      <c r="B56" s="39"/>
      <c r="C56" s="40"/>
      <c r="D56" s="41"/>
      <c r="E56" s="39"/>
      <c r="F56" s="42"/>
      <c r="G56" s="43"/>
    </row>
    <row r="57" spans="1:7">
      <c r="A57" s="39"/>
      <c r="B57" s="39"/>
      <c r="C57" s="40"/>
      <c r="D57" s="41"/>
      <c r="E57" s="39"/>
      <c r="F57" s="42"/>
      <c r="G57" s="43"/>
    </row>
    <row r="58" spans="1:7">
      <c r="A58" s="39"/>
      <c r="B58" s="39"/>
      <c r="C58" s="40"/>
      <c r="D58" s="41"/>
      <c r="E58" s="39"/>
      <c r="F58" s="42"/>
      <c r="G58" s="43"/>
    </row>
    <row r="59" spans="1:7">
      <c r="A59" s="39"/>
      <c r="B59" s="39"/>
      <c r="C59" s="40"/>
      <c r="D59" s="41"/>
      <c r="E59" s="39"/>
      <c r="F59" s="42"/>
      <c r="G59" s="43"/>
    </row>
    <row r="60" spans="1:7">
      <c r="A60" s="39"/>
      <c r="B60" s="39"/>
      <c r="C60" s="40"/>
      <c r="D60" s="41"/>
      <c r="E60" s="39"/>
      <c r="F60" s="42"/>
      <c r="G60" s="43"/>
    </row>
    <row r="61" spans="1:7">
      <c r="A61" s="39"/>
      <c r="B61" s="39"/>
      <c r="C61" s="40"/>
      <c r="D61" s="41"/>
      <c r="E61" s="39"/>
      <c r="F61" s="42"/>
      <c r="G61" s="43"/>
    </row>
    <row r="62" spans="1:7">
      <c r="A62" s="39"/>
      <c r="B62" s="39"/>
      <c r="C62" s="40"/>
      <c r="D62" s="41"/>
      <c r="E62" s="39"/>
      <c r="F62" s="42"/>
      <c r="G62" s="43"/>
    </row>
    <row r="63" spans="1:7">
      <c r="A63" s="39"/>
      <c r="B63" s="39"/>
      <c r="C63" s="40"/>
      <c r="D63" s="41"/>
      <c r="E63" s="39"/>
      <c r="F63" s="42"/>
      <c r="G63" s="43"/>
    </row>
    <row r="64" spans="1:7">
      <c r="A64" s="39"/>
      <c r="B64" s="39"/>
      <c r="C64" s="40"/>
      <c r="D64" s="41"/>
      <c r="E64" s="39"/>
      <c r="F64" s="42"/>
      <c r="G64" s="43"/>
    </row>
    <row r="65" spans="1:7">
      <c r="A65" s="39"/>
      <c r="B65" s="39"/>
      <c r="C65" s="40"/>
      <c r="D65" s="41"/>
      <c r="E65" s="39"/>
      <c r="F65" s="42"/>
      <c r="G65" s="43"/>
    </row>
    <row r="66" spans="1:7">
      <c r="A66" s="39"/>
      <c r="B66" s="39"/>
      <c r="C66" s="40"/>
      <c r="D66" s="41"/>
      <c r="E66" s="39"/>
      <c r="F66" s="42"/>
      <c r="G66" s="43"/>
    </row>
    <row r="67" spans="1:7">
      <c r="A67" s="39"/>
      <c r="B67" s="39"/>
      <c r="C67" s="40"/>
      <c r="D67" s="41"/>
      <c r="E67" s="39"/>
      <c r="F67" s="42"/>
      <c r="G67" s="43"/>
    </row>
    <row r="68" spans="1:7">
      <c r="A68" s="39"/>
      <c r="B68" s="39"/>
      <c r="C68" s="40"/>
      <c r="D68" s="41"/>
      <c r="E68" s="39"/>
      <c r="F68" s="42"/>
      <c r="G68" s="43"/>
    </row>
    <row r="69" spans="1:7">
      <c r="A69" s="39"/>
      <c r="B69" s="39"/>
      <c r="C69" s="40"/>
      <c r="D69" s="41"/>
      <c r="E69" s="39"/>
      <c r="F69" s="42"/>
      <c r="G69" s="43"/>
    </row>
    <row r="70" spans="1:7">
      <c r="A70" s="39"/>
      <c r="B70" s="39"/>
      <c r="C70" s="40"/>
      <c r="D70" s="41"/>
      <c r="E70" s="39"/>
      <c r="F70" s="42"/>
      <c r="G70" s="43"/>
    </row>
    <row r="71" spans="1:7">
      <c r="A71" s="39"/>
      <c r="B71" s="39"/>
      <c r="C71" s="40"/>
      <c r="D71" s="41"/>
      <c r="E71" s="39"/>
      <c r="F71" s="42"/>
      <c r="G71" s="43"/>
    </row>
    <row r="72" spans="1:7">
      <c r="A72" s="39"/>
      <c r="B72" s="39"/>
      <c r="C72" s="40"/>
      <c r="D72" s="41"/>
      <c r="E72" s="39"/>
      <c r="F72" s="42"/>
      <c r="G72" s="43"/>
    </row>
    <row r="73" spans="1:7">
      <c r="A73" s="39"/>
      <c r="B73" s="39"/>
      <c r="C73" s="40"/>
      <c r="D73" s="41"/>
      <c r="E73" s="39"/>
      <c r="F73" s="42"/>
      <c r="G73" s="43"/>
    </row>
    <row r="74" spans="1:7">
      <c r="A74" s="39"/>
      <c r="B74" s="39"/>
      <c r="C74" s="40"/>
      <c r="D74" s="41"/>
      <c r="E74" s="39"/>
      <c r="F74" s="42"/>
      <c r="G74" s="43"/>
    </row>
    <row r="75" spans="1:7">
      <c r="A75" s="39"/>
      <c r="B75" s="39"/>
      <c r="C75" s="40"/>
      <c r="D75" s="41"/>
      <c r="E75" s="39"/>
      <c r="F75" s="42"/>
      <c r="G75" s="43"/>
    </row>
    <row r="76" spans="1:7">
      <c r="A76" s="39"/>
      <c r="B76" s="39"/>
      <c r="C76" s="40"/>
      <c r="D76" s="41"/>
      <c r="E76" s="39"/>
      <c r="F76" s="42"/>
      <c r="G76" s="43"/>
    </row>
    <row r="77" spans="1:7">
      <c r="A77" s="39"/>
      <c r="B77" s="39"/>
      <c r="C77" s="40"/>
      <c r="D77" s="41"/>
      <c r="E77" s="39"/>
      <c r="F77" s="42"/>
      <c r="G77" s="43"/>
    </row>
    <row r="78" spans="1:7">
      <c r="A78" s="39"/>
      <c r="B78" s="39"/>
      <c r="C78" s="40"/>
      <c r="D78" s="41"/>
      <c r="E78" s="39"/>
      <c r="F78" s="42"/>
      <c r="G78" s="43"/>
    </row>
    <row r="79" spans="1:7">
      <c r="A79" s="39"/>
      <c r="B79" s="39"/>
      <c r="C79" s="40"/>
      <c r="D79" s="41"/>
      <c r="E79" s="39"/>
      <c r="F79" s="42"/>
      <c r="G79" s="43"/>
    </row>
    <row r="80" spans="1:7">
      <c r="A80" s="39"/>
      <c r="B80" s="39"/>
      <c r="C80" s="40"/>
      <c r="D80" s="41"/>
      <c r="E80" s="39"/>
      <c r="F80" s="42"/>
      <c r="G80" s="43"/>
    </row>
    <row r="81" spans="1:7">
      <c r="A81" s="39"/>
      <c r="B81" s="39"/>
      <c r="C81" s="40"/>
      <c r="D81" s="41"/>
      <c r="E81" s="39"/>
      <c r="F81" s="42"/>
      <c r="G81" s="43"/>
    </row>
    <row r="82" spans="1:7">
      <c r="A82" s="39"/>
      <c r="B82" s="39"/>
      <c r="C82" s="40"/>
      <c r="D82" s="41"/>
      <c r="E82" s="39"/>
      <c r="F82" s="42"/>
      <c r="G82" s="43"/>
    </row>
    <row r="83" spans="1:7">
      <c r="A83" s="39"/>
      <c r="B83" s="39"/>
      <c r="C83" s="40"/>
      <c r="D83" s="41"/>
      <c r="E83" s="39"/>
      <c r="F83" s="42"/>
      <c r="G83" s="43"/>
    </row>
    <row r="84" spans="1:7">
      <c r="A84" s="39"/>
      <c r="B84" s="39"/>
      <c r="C84" s="40"/>
      <c r="D84" s="41"/>
      <c r="E84" s="39"/>
      <c r="F84" s="42"/>
      <c r="G84" s="43"/>
    </row>
    <row r="85" spans="1:7">
      <c r="A85" s="39"/>
      <c r="B85" s="39"/>
      <c r="C85" s="40"/>
      <c r="D85" s="41"/>
      <c r="E85" s="39"/>
      <c r="F85" s="42"/>
      <c r="G85" s="43"/>
    </row>
    <row r="86" spans="1:7">
      <c r="A86" s="39"/>
      <c r="B86" s="39"/>
      <c r="C86" s="40"/>
      <c r="D86" s="41"/>
      <c r="E86" s="39"/>
      <c r="F86" s="42"/>
      <c r="G86" s="43"/>
    </row>
    <row r="87" spans="1:7">
      <c r="A87" s="39"/>
      <c r="B87" s="39"/>
      <c r="C87" s="40"/>
      <c r="D87" s="41"/>
      <c r="E87" s="39"/>
      <c r="F87" s="42"/>
      <c r="G87" s="43"/>
    </row>
    <row r="88" spans="1:7">
      <c r="A88" s="39"/>
      <c r="B88" s="39"/>
      <c r="C88" s="40"/>
      <c r="D88" s="41"/>
      <c r="E88" s="39"/>
      <c r="F88" s="42"/>
      <c r="G88" s="43"/>
    </row>
    <row r="89" spans="1:7">
      <c r="A89" s="39"/>
      <c r="B89" s="39"/>
      <c r="C89" s="40"/>
      <c r="D89" s="41"/>
      <c r="E89" s="39"/>
      <c r="F89" s="42"/>
      <c r="G89" s="43"/>
    </row>
    <row r="90" spans="1:7">
      <c r="A90" s="39"/>
      <c r="B90" s="39"/>
      <c r="C90" s="40"/>
      <c r="D90" s="41"/>
      <c r="E90" s="39"/>
      <c r="F90" s="42"/>
      <c r="G90" s="43"/>
    </row>
    <row r="91" spans="1:7">
      <c r="A91" s="39"/>
      <c r="B91" s="39"/>
      <c r="C91" s="40"/>
      <c r="D91" s="41"/>
      <c r="E91" s="39"/>
      <c r="F91" s="42"/>
      <c r="G91" s="43"/>
    </row>
    <row r="92" spans="1:7">
      <c r="A92" s="39"/>
      <c r="B92" s="39"/>
      <c r="C92" s="40"/>
      <c r="D92" s="41"/>
      <c r="E92" s="39"/>
      <c r="F92" s="42"/>
      <c r="G92" s="43"/>
    </row>
    <row r="93" spans="1:7">
      <c r="A93" s="39"/>
      <c r="B93" s="39"/>
      <c r="C93" s="40"/>
      <c r="D93" s="41"/>
      <c r="E93" s="39"/>
      <c r="F93" s="42"/>
      <c r="G93" s="43"/>
    </row>
    <row r="94" spans="1:7">
      <c r="A94" s="39"/>
      <c r="B94" s="39"/>
      <c r="C94" s="40"/>
      <c r="D94" s="41"/>
      <c r="E94" s="39"/>
      <c r="F94" s="42"/>
      <c r="G94" s="43"/>
    </row>
    <row r="95" spans="1:7">
      <c r="A95" s="39"/>
      <c r="B95" s="39"/>
      <c r="C95" s="40"/>
      <c r="D95" s="41"/>
      <c r="E95" s="39"/>
      <c r="F95" s="42"/>
      <c r="G95" s="43"/>
    </row>
    <row r="96" spans="1:7">
      <c r="A96" s="39"/>
      <c r="B96" s="39"/>
      <c r="C96" s="40"/>
      <c r="D96" s="41"/>
      <c r="E96" s="39"/>
      <c r="F96" s="42"/>
      <c r="G96" s="43"/>
    </row>
    <row r="97" spans="1:7">
      <c r="A97" s="39"/>
      <c r="B97" s="39"/>
      <c r="C97" s="40"/>
      <c r="D97" s="41"/>
      <c r="E97" s="39"/>
      <c r="F97" s="42"/>
      <c r="G97" s="43"/>
    </row>
    <row r="98" spans="1:7">
      <c r="A98" s="39"/>
      <c r="B98" s="39"/>
      <c r="C98" s="40"/>
      <c r="D98" s="41"/>
      <c r="E98" s="39"/>
      <c r="F98" s="42"/>
      <c r="G98" s="43"/>
    </row>
    <row r="99" spans="1:7">
      <c r="A99" s="39"/>
      <c r="B99" s="39"/>
      <c r="C99" s="40"/>
      <c r="D99" s="41"/>
      <c r="E99" s="39"/>
      <c r="F99" s="42"/>
      <c r="G99" s="43"/>
    </row>
    <row r="100" spans="1:7">
      <c r="A100" s="39"/>
      <c r="B100" s="39"/>
      <c r="C100" s="40"/>
      <c r="D100" s="41"/>
      <c r="E100" s="39"/>
      <c r="F100" s="42"/>
      <c r="G100" s="43"/>
    </row>
    <row r="101" spans="1:6">
      <c r="A101" s="44"/>
      <c r="B101" s="44"/>
      <c r="C101" s="40"/>
      <c r="D101" s="45"/>
      <c r="E101" s="44"/>
      <c r="F101" s="42"/>
    </row>
    <row r="102" spans="1:6">
      <c r="A102" s="44"/>
      <c r="B102" s="44"/>
      <c r="C102" s="40"/>
      <c r="D102" s="45"/>
      <c r="E102" s="44"/>
      <c r="F102" s="42"/>
    </row>
  </sheetData>
  <sheetProtection password="CDF3" sheet="1" objects="1"/>
  <conditionalFormatting sqref="A2:G2">
    <cfRule type="cellIs" dxfId="6" priority="1" stopIfTrue="1" operator="equal">
      <formula>"Imprimer"</formula>
    </cfRule>
    <cfRule type="cellIs" dxfId="7" priority="2" stopIfTrue="1" operator="equal">
      <formula>"En cours"</formula>
    </cfRule>
  </conditionalFormatting>
  <dataValidations count="1">
    <dataValidation type="list" allowBlank="1" showInputMessage="1" showErrorMessage="1" sqref="C3">
      <formula1>Clients</formula1>
    </dataValidation>
  </dataValidations>
  <pageMargins left="0.75" right="0.75" top="1" bottom="1" header="0.509027777777778" footer="0.509027777777778"/>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7"/>
  <sheetViews>
    <sheetView workbookViewId="0">
      <pane ySplit="1" topLeftCell="A2" activePane="bottomLeft" state="frozen"/>
      <selection/>
      <selection pane="bottomLeft" activeCell="A2" sqref="A2"/>
    </sheetView>
  </sheetViews>
  <sheetFormatPr defaultColWidth="9.14285714285714" defaultRowHeight="12.75"/>
  <cols>
    <col min="1" max="1" width="14" style="9" customWidth="1"/>
    <col min="2" max="2" width="33" customWidth="1"/>
    <col min="3" max="6" width="9.14285714285714" customWidth="1"/>
    <col min="7" max="7" width="19.7142857142857" style="10" customWidth="1"/>
    <col min="8" max="8" width="23" customWidth="1"/>
    <col min="9" max="9" width="14" style="9" customWidth="1"/>
    <col min="10" max="16384" width="9.14285714285714" customWidth="1"/>
  </cols>
  <sheetData>
    <row r="1" ht="25.5" spans="1:11">
      <c r="A1" s="11" t="s">
        <v>359</v>
      </c>
      <c r="B1" s="6" t="s">
        <v>360</v>
      </c>
      <c r="C1" s="12" t="s">
        <v>361</v>
      </c>
      <c r="D1" s="6" t="s">
        <v>362</v>
      </c>
      <c r="E1" s="12" t="s">
        <v>363</v>
      </c>
      <c r="F1" s="6" t="s">
        <v>364</v>
      </c>
      <c r="G1" s="12" t="s">
        <v>365</v>
      </c>
      <c r="H1" s="6" t="s">
        <v>347</v>
      </c>
      <c r="I1" s="11" t="s">
        <v>366</v>
      </c>
      <c r="J1" s="6" t="s">
        <v>367</v>
      </c>
      <c r="K1" s="11" t="s">
        <v>368</v>
      </c>
    </row>
    <row r="2" ht="63.75" spans="1:11">
      <c r="A2" s="9" t="s">
        <v>369</v>
      </c>
      <c r="B2" s="13" t="s">
        <v>309</v>
      </c>
      <c r="C2" s="14">
        <v>8.1</v>
      </c>
      <c r="D2" s="15" t="s">
        <v>42</v>
      </c>
      <c r="E2" t="s">
        <v>370</v>
      </c>
      <c r="F2" s="14" t="s">
        <v>371</v>
      </c>
      <c r="H2" s="10"/>
      <c r="I2" s="26" t="s">
        <v>372</v>
      </c>
      <c r="K2" t="s">
        <v>373</v>
      </c>
    </row>
    <row r="3" ht="89.25" spans="1:11">
      <c r="A3" s="9" t="s">
        <v>41</v>
      </c>
      <c r="B3" s="13" t="s">
        <v>374</v>
      </c>
      <c r="C3" s="14">
        <v>2.6</v>
      </c>
      <c r="D3" s="15" t="s">
        <v>375</v>
      </c>
      <c r="E3" s="16" t="s">
        <v>376</v>
      </c>
      <c r="F3" s="17"/>
      <c r="H3" s="436" t="s">
        <v>377</v>
      </c>
      <c r="I3" s="26" t="s">
        <v>378</v>
      </c>
      <c r="J3" t="s">
        <v>379</v>
      </c>
      <c r="K3" t="s">
        <v>380</v>
      </c>
    </row>
    <row r="4" ht="76.5" spans="1:11">
      <c r="A4" s="9" t="s">
        <v>381</v>
      </c>
      <c r="B4" s="13" t="s">
        <v>382</v>
      </c>
      <c r="C4" s="19">
        <v>0</v>
      </c>
      <c r="D4" s="15" t="s">
        <v>383</v>
      </c>
      <c r="E4">
        <v>0.95</v>
      </c>
      <c r="H4" s="436" t="s">
        <v>384</v>
      </c>
      <c r="I4" s="26" t="s">
        <v>385</v>
      </c>
      <c r="J4" t="s">
        <v>386</v>
      </c>
      <c r="K4" t="s">
        <v>387</v>
      </c>
    </row>
    <row r="5" ht="25.5" spans="1:11">
      <c r="A5" s="9" t="s">
        <v>388</v>
      </c>
      <c r="B5" s="13" t="s">
        <v>389</v>
      </c>
      <c r="C5" s="12"/>
      <c r="D5" s="15"/>
      <c r="E5" s="20"/>
      <c r="G5" s="21"/>
      <c r="H5" s="22" t="s">
        <v>390</v>
      </c>
      <c r="I5" s="26" t="s">
        <v>391</v>
      </c>
      <c r="J5" t="s">
        <v>392</v>
      </c>
      <c r="K5" t="s">
        <v>307</v>
      </c>
    </row>
    <row r="6" ht="38.25" spans="1:11">
      <c r="A6" s="9" t="s">
        <v>393</v>
      </c>
      <c r="B6" s="13" t="s">
        <v>394</v>
      </c>
      <c r="D6" s="15"/>
      <c r="H6" s="18" t="s">
        <v>395</v>
      </c>
      <c r="I6" s="26" t="s">
        <v>396</v>
      </c>
      <c r="J6" t="s">
        <v>397</v>
      </c>
      <c r="K6" t="s">
        <v>398</v>
      </c>
    </row>
    <row r="7" ht="25.5" spans="2:11">
      <c r="B7" s="13" t="s">
        <v>399</v>
      </c>
      <c r="D7" s="15"/>
      <c r="H7" s="18"/>
      <c r="I7" s="26" t="s">
        <v>400</v>
      </c>
      <c r="J7" t="s">
        <v>401</v>
      </c>
      <c r="K7" t="s">
        <v>402</v>
      </c>
    </row>
    <row r="8" ht="89.25" spans="1:11">
      <c r="A8" s="9" t="s">
        <v>403</v>
      </c>
      <c r="B8" s="13" t="s">
        <v>404</v>
      </c>
      <c r="D8" s="15"/>
      <c r="G8" s="20"/>
      <c r="H8" s="18" t="s">
        <v>405</v>
      </c>
      <c r="I8" s="26" t="s">
        <v>406</v>
      </c>
      <c r="J8" t="s">
        <v>407</v>
      </c>
      <c r="K8" t="s">
        <v>408</v>
      </c>
    </row>
    <row r="9" ht="76.5" spans="1:10">
      <c r="A9" s="9" t="s">
        <v>409</v>
      </c>
      <c r="B9" s="13" t="s">
        <v>410</v>
      </c>
      <c r="D9" s="15"/>
      <c r="H9" s="5" t="s">
        <v>411</v>
      </c>
      <c r="I9" s="26" t="s">
        <v>412</v>
      </c>
      <c r="J9" t="s">
        <v>413</v>
      </c>
    </row>
    <row r="10" ht="102" spans="1:9">
      <c r="A10" s="9" t="s">
        <v>414</v>
      </c>
      <c r="B10" s="23" t="s">
        <v>415</v>
      </c>
      <c r="D10" s="15"/>
      <c r="I10" s="26" t="s">
        <v>97</v>
      </c>
    </row>
    <row r="11" ht="51" spans="1:11">
      <c r="A11" s="9" t="s">
        <v>416</v>
      </c>
      <c r="B11" s="5" t="s">
        <v>417</v>
      </c>
      <c r="D11" s="15"/>
      <c r="G11"/>
      <c r="H11" s="17"/>
      <c r="I11" s="26" t="s">
        <v>418</v>
      </c>
      <c r="K11" s="20"/>
    </row>
    <row r="12" ht="25.5" spans="1:9">
      <c r="A12" s="9" t="s">
        <v>419</v>
      </c>
      <c r="B12" s="5" t="s">
        <v>420</v>
      </c>
      <c r="D12" s="15"/>
      <c r="I12" s="26" t="s">
        <v>60</v>
      </c>
    </row>
    <row r="13" ht="51" spans="2:9">
      <c r="B13" s="5" t="s">
        <v>421</v>
      </c>
      <c r="D13" s="15"/>
      <c r="I13" s="26" t="s">
        <v>100</v>
      </c>
    </row>
    <row r="14" spans="4:9">
      <c r="D14" s="15"/>
      <c r="I14" s="26" t="s">
        <v>422</v>
      </c>
    </row>
    <row r="15" spans="4:9">
      <c r="D15" s="15"/>
      <c r="I15" s="26" t="s">
        <v>423</v>
      </c>
    </row>
    <row r="16" ht="63.75" spans="2:9">
      <c r="B16" s="5" t="s">
        <v>424</v>
      </c>
      <c r="D16" s="15"/>
      <c r="I16" s="26" t="s">
        <v>425</v>
      </c>
    </row>
    <row r="17" ht="38.25" spans="2:9">
      <c r="B17" s="5" t="s">
        <v>426</v>
      </c>
      <c r="D17" s="20"/>
      <c r="I17" s="26" t="s">
        <v>108</v>
      </c>
    </row>
    <row r="18" ht="25.5" spans="2:9">
      <c r="B18" s="5" t="s">
        <v>427</v>
      </c>
      <c r="I18" s="26" t="s">
        <v>428</v>
      </c>
    </row>
    <row r="19" spans="2:9">
      <c r="B19" s="5" t="s">
        <v>429</v>
      </c>
      <c r="I19" s="26" t="s">
        <v>430</v>
      </c>
    </row>
    <row r="20" spans="2:9">
      <c r="B20" s="5" t="s">
        <v>431</v>
      </c>
      <c r="I20" s="26" t="s">
        <v>77</v>
      </c>
    </row>
    <row r="21" ht="63.75" spans="2:9">
      <c r="B21" s="5" t="s">
        <v>432</v>
      </c>
      <c r="I21" s="26" t="s">
        <v>433</v>
      </c>
    </row>
    <row r="22" ht="38.25" spans="2:10">
      <c r="B22" s="5" t="s">
        <v>434</v>
      </c>
      <c r="I22" s="26" t="s">
        <v>435</v>
      </c>
      <c r="J22" s="17"/>
    </row>
    <row r="23" spans="9:9">
      <c r="I23" s="26" t="s">
        <v>436</v>
      </c>
    </row>
    <row r="24" spans="9:9">
      <c r="I24" s="26" t="s">
        <v>437</v>
      </c>
    </row>
    <row r="25" spans="9:9">
      <c r="I25" s="26" t="s">
        <v>438</v>
      </c>
    </row>
    <row r="26" spans="9:9">
      <c r="I26" s="26" t="s">
        <v>439</v>
      </c>
    </row>
    <row r="27" spans="9:9">
      <c r="I27" s="26" t="s">
        <v>440</v>
      </c>
    </row>
    <row r="28" spans="9:9">
      <c r="I28" s="26" t="s">
        <v>119</v>
      </c>
    </row>
    <row r="29" spans="9:9">
      <c r="I29" s="26" t="s">
        <v>79</v>
      </c>
    </row>
    <row r="30" spans="9:9">
      <c r="I30" s="26" t="s">
        <v>122</v>
      </c>
    </row>
    <row r="31" spans="9:9">
      <c r="I31" s="26" t="s">
        <v>441</v>
      </c>
    </row>
    <row r="32" spans="1:9">
      <c r="A32" s="24"/>
      <c r="B32" s="25"/>
      <c r="I32" s="26" t="s">
        <v>442</v>
      </c>
    </row>
    <row r="33" spans="9:9">
      <c r="I33" s="26" t="s">
        <v>126</v>
      </c>
    </row>
    <row r="34" spans="9:9">
      <c r="I34" s="26" t="s">
        <v>128</v>
      </c>
    </row>
    <row r="35" spans="9:9">
      <c r="I35" s="26" t="s">
        <v>130</v>
      </c>
    </row>
    <row r="36" spans="9:9">
      <c r="I36" s="26" t="s">
        <v>132</v>
      </c>
    </row>
    <row r="37" spans="9:9">
      <c r="I37" s="26" t="s">
        <v>443</v>
      </c>
    </row>
    <row r="38" spans="9:9">
      <c r="I38" s="26" t="s">
        <v>444</v>
      </c>
    </row>
    <row r="39" spans="9:9">
      <c r="I39" s="26" t="s">
        <v>445</v>
      </c>
    </row>
    <row r="40" spans="9:9">
      <c r="I40" s="26" t="s">
        <v>446</v>
      </c>
    </row>
    <row r="41" spans="9:9">
      <c r="I41" s="26" t="s">
        <v>146</v>
      </c>
    </row>
    <row r="42" spans="9:9">
      <c r="I42" s="26" t="s">
        <v>154</v>
      </c>
    </row>
    <row r="43" spans="9:9">
      <c r="I43" s="26" t="s">
        <v>81</v>
      </c>
    </row>
    <row r="44" spans="9:9">
      <c r="I44" s="26" t="s">
        <v>447</v>
      </c>
    </row>
    <row r="45" spans="9:9">
      <c r="I45" s="26" t="s">
        <v>448</v>
      </c>
    </row>
    <row r="46" spans="9:9">
      <c r="I46" s="26" t="s">
        <v>161</v>
      </c>
    </row>
    <row r="47" spans="9:9">
      <c r="I47" s="24"/>
    </row>
  </sheetData>
  <dataValidations count="1">
    <dataValidation type="list" allowBlank="1" showInputMessage="1" showErrorMessage="1" sqref="F2">
      <formula1>"HT,TTC"</formula1>
    </dataValidation>
  </dataValidations>
  <pageMargins left="0.75" right="0.75" top="1" bottom="1" header="0.488888888888889" footer="0.488888888888889"/>
  <pageSetup paperSize="9" orientation="portrait"/>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12"/>
  <sheetViews>
    <sheetView workbookViewId="0">
      <pane ySplit="1" topLeftCell="A2" activePane="bottomLeft" state="frozen"/>
      <selection/>
      <selection pane="bottomLeft" activeCell="A2" sqref="A2"/>
    </sheetView>
  </sheetViews>
  <sheetFormatPr defaultColWidth="9.14285714285714" defaultRowHeight="12.75" outlineLevelCol="2"/>
  <cols>
    <col min="1" max="3" width="26.1428571428571" customWidth="1"/>
    <col min="4" max="16384" width="9.14285714285714" customWidth="1"/>
  </cols>
  <sheetData>
    <row r="1" spans="1:3">
      <c r="A1" s="1" t="s">
        <v>449</v>
      </c>
      <c r="B1" s="1" t="s">
        <v>450</v>
      </c>
      <c r="C1" s="1" t="s">
        <v>451</v>
      </c>
    </row>
    <row r="2" spans="1:3">
      <c r="A2" t="s">
        <v>452</v>
      </c>
      <c r="B2" t="s">
        <v>452</v>
      </c>
      <c r="C2" t="s">
        <v>453</v>
      </c>
    </row>
    <row r="3" spans="1:3">
      <c r="A3" t="s">
        <v>454</v>
      </c>
      <c r="B3" t="s">
        <v>454</v>
      </c>
      <c r="C3" t="s">
        <v>455</v>
      </c>
    </row>
    <row r="4" spans="1:3">
      <c r="A4" t="s">
        <v>40</v>
      </c>
      <c r="B4" t="s">
        <v>40</v>
      </c>
      <c r="C4" t="s">
        <v>456</v>
      </c>
    </row>
    <row r="5" spans="1:3">
      <c r="A5" t="s">
        <v>457</v>
      </c>
      <c r="B5" t="s">
        <v>457</v>
      </c>
      <c r="C5" t="s">
        <v>458</v>
      </c>
    </row>
    <row r="6" spans="1:3">
      <c r="A6" t="s">
        <v>459</v>
      </c>
      <c r="B6" t="s">
        <v>459</v>
      </c>
      <c r="C6" t="s">
        <v>460</v>
      </c>
    </row>
    <row r="7" spans="1:3">
      <c r="A7" t="s">
        <v>461</v>
      </c>
      <c r="B7" t="s">
        <v>461</v>
      </c>
      <c r="C7" t="s">
        <v>462</v>
      </c>
    </row>
    <row r="8" spans="1:2">
      <c r="A8" t="s">
        <v>463</v>
      </c>
      <c r="B8" t="s">
        <v>463</v>
      </c>
    </row>
    <row r="9" spans="1:3">
      <c r="A9" t="s">
        <v>464</v>
      </c>
      <c r="B9" t="s">
        <v>464</v>
      </c>
      <c r="C9" t="s">
        <v>465</v>
      </c>
    </row>
    <row r="10" spans="1:3">
      <c r="A10" t="s">
        <v>466</v>
      </c>
      <c r="B10" t="s">
        <v>466</v>
      </c>
      <c r="C10" t="s">
        <v>467</v>
      </c>
    </row>
    <row r="11" spans="1:3">
      <c r="A11" t="s">
        <v>468</v>
      </c>
      <c r="B11" t="s">
        <v>468</v>
      </c>
      <c r="C11" t="s">
        <v>469</v>
      </c>
    </row>
    <row r="12" spans="1:3">
      <c r="A12" t="s">
        <v>470</v>
      </c>
      <c r="B12" t="s">
        <v>470</v>
      </c>
      <c r="C12" t="s">
        <v>471</v>
      </c>
    </row>
    <row r="13" spans="1:3">
      <c r="A13" t="s">
        <v>472</v>
      </c>
      <c r="B13" t="s">
        <v>472</v>
      </c>
      <c r="C13" t="s">
        <v>473</v>
      </c>
    </row>
    <row r="14" spans="1:3">
      <c r="A14" t="s">
        <v>474</v>
      </c>
      <c r="B14" t="s">
        <v>474</v>
      </c>
      <c r="C14" t="s">
        <v>475</v>
      </c>
    </row>
    <row r="15" spans="1:3">
      <c r="A15" t="s">
        <v>476</v>
      </c>
      <c r="B15" t="s">
        <v>476</v>
      </c>
      <c r="C15" t="s">
        <v>477</v>
      </c>
    </row>
    <row r="16" spans="1:3">
      <c r="A16" t="s">
        <v>478</v>
      </c>
      <c r="B16" t="s">
        <v>478</v>
      </c>
      <c r="C16" t="s">
        <v>479</v>
      </c>
    </row>
    <row r="17" spans="1:3">
      <c r="A17" t="s">
        <v>480</v>
      </c>
      <c r="B17" t="s">
        <v>480</v>
      </c>
      <c r="C17" t="s">
        <v>481</v>
      </c>
    </row>
    <row r="18" spans="1:3">
      <c r="A18" t="s">
        <v>482</v>
      </c>
      <c r="B18" t="s">
        <v>482</v>
      </c>
      <c r="C18" t="s">
        <v>483</v>
      </c>
    </row>
    <row r="19" spans="1:1">
      <c r="A19" s="2"/>
    </row>
    <row r="20" spans="1:1">
      <c r="A20" s="2"/>
    </row>
    <row r="21" spans="1:1">
      <c r="A21" s="2"/>
    </row>
    <row r="22" spans="1:1">
      <c r="A22" s="2"/>
    </row>
    <row r="23" spans="1:1">
      <c r="A23" s="2"/>
    </row>
    <row r="24" spans="1:1">
      <c r="A24" s="2"/>
    </row>
    <row r="25" spans="1:1">
      <c r="A25" s="2"/>
    </row>
    <row r="26" spans="1:1">
      <c r="A26" s="2"/>
    </row>
    <row r="27" spans="1:1">
      <c r="A27" s="2"/>
    </row>
    <row r="28" spans="1:3">
      <c r="A28" t="s">
        <v>345</v>
      </c>
      <c r="B28" t="s">
        <v>345</v>
      </c>
      <c r="C28" t="s">
        <v>345</v>
      </c>
    </row>
    <row r="29" spans="1:3">
      <c r="A29" t="s">
        <v>484</v>
      </c>
      <c r="B29" t="s">
        <v>484</v>
      </c>
      <c r="C29" t="s">
        <v>485</v>
      </c>
    </row>
    <row r="30" spans="1:3">
      <c r="A30" t="s">
        <v>486</v>
      </c>
      <c r="B30" t="s">
        <v>486</v>
      </c>
      <c r="C30" t="s">
        <v>487</v>
      </c>
    </row>
    <row r="31" spans="1:3">
      <c r="A31" t="s">
        <v>488</v>
      </c>
      <c r="B31" t="s">
        <v>488</v>
      </c>
      <c r="C31" t="s">
        <v>489</v>
      </c>
    </row>
    <row r="32" spans="1:3">
      <c r="A32" t="s">
        <v>490</v>
      </c>
      <c r="B32" t="s">
        <v>490</v>
      </c>
      <c r="C32" t="s">
        <v>491</v>
      </c>
    </row>
    <row r="33" spans="1:3">
      <c r="A33" t="s">
        <v>492</v>
      </c>
      <c r="B33" t="s">
        <v>492</v>
      </c>
      <c r="C33" t="s">
        <v>493</v>
      </c>
    </row>
    <row r="34" spans="1:3">
      <c r="A34" t="s">
        <v>494</v>
      </c>
      <c r="B34" t="s">
        <v>494</v>
      </c>
      <c r="C34" t="s">
        <v>495</v>
      </c>
    </row>
    <row r="35" spans="1:3">
      <c r="A35" t="s">
        <v>362</v>
      </c>
      <c r="B35" t="s">
        <v>362</v>
      </c>
      <c r="C35" t="s">
        <v>496</v>
      </c>
    </row>
    <row r="36" spans="1:3">
      <c r="A36" t="s">
        <v>497</v>
      </c>
      <c r="B36" t="s">
        <v>497</v>
      </c>
      <c r="C36" t="s">
        <v>498</v>
      </c>
    </row>
    <row r="37" spans="1:3">
      <c r="A37" t="s">
        <v>499</v>
      </c>
      <c r="B37" t="s">
        <v>499</v>
      </c>
      <c r="C37" t="s">
        <v>500</v>
      </c>
    </row>
    <row r="38" spans="1:3">
      <c r="A38" t="s">
        <v>501</v>
      </c>
      <c r="B38" t="s">
        <v>501</v>
      </c>
      <c r="C38" t="s">
        <v>502</v>
      </c>
    </row>
    <row r="39" spans="1:3">
      <c r="A39" t="s">
        <v>503</v>
      </c>
      <c r="B39" t="s">
        <v>503</v>
      </c>
      <c r="C39" t="s">
        <v>504</v>
      </c>
    </row>
    <row r="40" spans="1:3">
      <c r="A40" t="s">
        <v>318</v>
      </c>
      <c r="B40" t="s">
        <v>318</v>
      </c>
      <c r="C40" t="s">
        <v>318</v>
      </c>
    </row>
    <row r="41" spans="1:3">
      <c r="A41" t="s">
        <v>319</v>
      </c>
      <c r="B41" t="s">
        <v>319</v>
      </c>
      <c r="C41" t="s">
        <v>505</v>
      </c>
    </row>
    <row r="42" spans="1:3">
      <c r="A42" t="s">
        <v>506</v>
      </c>
      <c r="B42" t="s">
        <v>506</v>
      </c>
      <c r="C42" t="s">
        <v>507</v>
      </c>
    </row>
    <row r="43" spans="1:3">
      <c r="A43" t="s">
        <v>508</v>
      </c>
      <c r="B43" t="s">
        <v>508</v>
      </c>
      <c r="C43" t="s">
        <v>509</v>
      </c>
    </row>
    <row r="44" spans="1:3">
      <c r="A44" s="3" t="s">
        <v>510</v>
      </c>
      <c r="B44" t="s">
        <v>510</v>
      </c>
      <c r="C44" t="s">
        <v>511</v>
      </c>
    </row>
    <row r="45" spans="1:3">
      <c r="A45" s="4" t="s">
        <v>512</v>
      </c>
      <c r="B45" t="s">
        <v>512</v>
      </c>
      <c r="C45" s="437" t="s">
        <v>513</v>
      </c>
    </row>
    <row r="46" spans="1:3">
      <c r="A46" s="3" t="s">
        <v>514</v>
      </c>
      <c r="B46" t="s">
        <v>514</v>
      </c>
      <c r="C46" t="s">
        <v>515</v>
      </c>
    </row>
    <row r="47" spans="1:3">
      <c r="A47" s="3" t="s">
        <v>516</v>
      </c>
      <c r="B47" s="3" t="s">
        <v>516</v>
      </c>
      <c r="C47" t="s">
        <v>517</v>
      </c>
    </row>
    <row r="48" spans="1:3">
      <c r="A48" s="3" t="s">
        <v>518</v>
      </c>
      <c r="B48" s="3" t="s">
        <v>518</v>
      </c>
      <c r="C48" t="s">
        <v>519</v>
      </c>
    </row>
    <row r="49" spans="1:3">
      <c r="A49" t="s">
        <v>520</v>
      </c>
      <c r="B49" t="s">
        <v>520</v>
      </c>
      <c r="C49" t="s">
        <v>521</v>
      </c>
    </row>
    <row r="50" ht="38.25" spans="1:3">
      <c r="A50" s="5" t="s">
        <v>522</v>
      </c>
      <c r="B50" s="5" t="s">
        <v>522</v>
      </c>
      <c r="C50" s="5" t="s">
        <v>523</v>
      </c>
    </row>
    <row r="51" spans="1:3">
      <c r="A51" s="6" t="s">
        <v>371</v>
      </c>
      <c r="B51" t="s">
        <v>371</v>
      </c>
      <c r="C51" t="s">
        <v>524</v>
      </c>
    </row>
    <row r="52" spans="1:3">
      <c r="A52" s="6" t="s">
        <v>525</v>
      </c>
      <c r="B52" t="s">
        <v>525</v>
      </c>
      <c r="C52" t="s">
        <v>526</v>
      </c>
    </row>
    <row r="53" spans="1:3">
      <c r="A53" s="438" t="s">
        <v>527</v>
      </c>
      <c r="B53" s="437" t="s">
        <v>527</v>
      </c>
      <c r="C53" s="437" t="s">
        <v>527</v>
      </c>
    </row>
    <row r="54" spans="1:3">
      <c r="A54" t="s">
        <v>528</v>
      </c>
      <c r="B54" t="s">
        <v>528</v>
      </c>
      <c r="C54" t="s">
        <v>529</v>
      </c>
    </row>
    <row r="55" spans="1:3">
      <c r="A55" t="s">
        <v>530</v>
      </c>
      <c r="B55" t="s">
        <v>530</v>
      </c>
      <c r="C55" t="s">
        <v>531</v>
      </c>
    </row>
    <row r="56" spans="1:3">
      <c r="A56" t="s">
        <v>532</v>
      </c>
      <c r="B56" t="s">
        <v>532</v>
      </c>
      <c r="C56" t="s">
        <v>533</v>
      </c>
    </row>
    <row r="57" spans="1:3">
      <c r="A57" t="s">
        <v>534</v>
      </c>
      <c r="B57" t="s">
        <v>534</v>
      </c>
      <c r="C57" t="s">
        <v>534</v>
      </c>
    </row>
    <row r="58" spans="1:3">
      <c r="A58" s="438" t="s">
        <v>535</v>
      </c>
      <c r="B58" s="437" t="s">
        <v>535</v>
      </c>
      <c r="C58" s="437" t="s">
        <v>535</v>
      </c>
    </row>
    <row r="59" spans="1:3">
      <c r="A59" t="s">
        <v>536</v>
      </c>
      <c r="B59" t="s">
        <v>536</v>
      </c>
      <c r="C59" t="s">
        <v>537</v>
      </c>
    </row>
    <row r="60" spans="1:3">
      <c r="A60" t="s">
        <v>538</v>
      </c>
      <c r="B60" t="s">
        <v>538</v>
      </c>
      <c r="C60" t="s">
        <v>538</v>
      </c>
    </row>
    <row r="61" spans="1:3">
      <c r="A61" t="s">
        <v>538</v>
      </c>
      <c r="B61" t="s">
        <v>538</v>
      </c>
      <c r="C61" t="s">
        <v>538</v>
      </c>
    </row>
    <row r="62" spans="1:3">
      <c r="A62" t="s">
        <v>534</v>
      </c>
      <c r="B62" t="s">
        <v>534</v>
      </c>
      <c r="C62" t="s">
        <v>534</v>
      </c>
    </row>
    <row r="63" spans="1:3">
      <c r="A63" s="6" t="s">
        <v>539</v>
      </c>
      <c r="B63" t="s">
        <v>539</v>
      </c>
      <c r="C63" t="s">
        <v>540</v>
      </c>
    </row>
    <row r="64" spans="1:3">
      <c r="A64" s="6" t="s">
        <v>541</v>
      </c>
      <c r="B64" t="s">
        <v>541</v>
      </c>
      <c r="C64" t="s">
        <v>542</v>
      </c>
    </row>
    <row r="65" spans="1:3">
      <c r="A65" s="6" t="s">
        <v>543</v>
      </c>
      <c r="B65" t="s">
        <v>543</v>
      </c>
      <c r="C65" t="s">
        <v>544</v>
      </c>
    </row>
    <row r="66" spans="1:3">
      <c r="A66" s="6" t="s">
        <v>545</v>
      </c>
      <c r="B66" t="s">
        <v>545</v>
      </c>
      <c r="C66" t="s">
        <v>546</v>
      </c>
    </row>
    <row r="67" spans="1:3">
      <c r="A67" s="6" t="s">
        <v>547</v>
      </c>
      <c r="B67" t="s">
        <v>547</v>
      </c>
      <c r="C67" t="s">
        <v>548</v>
      </c>
    </row>
    <row r="68" spans="1:3">
      <c r="A68" s="6" t="s">
        <v>319</v>
      </c>
      <c r="B68" t="s">
        <v>319</v>
      </c>
      <c r="C68" t="s">
        <v>549</v>
      </c>
    </row>
    <row r="69" spans="1:3">
      <c r="A69" s="6" t="s">
        <v>550</v>
      </c>
      <c r="B69" t="s">
        <v>550</v>
      </c>
      <c r="C69" t="s">
        <v>551</v>
      </c>
    </row>
    <row r="70" spans="1:3">
      <c r="A70" s="6" t="s">
        <v>552</v>
      </c>
      <c r="B70" t="s">
        <v>552</v>
      </c>
      <c r="C70" t="s">
        <v>553</v>
      </c>
    </row>
    <row r="71" spans="1:3">
      <c r="A71" s="6" t="s">
        <v>554</v>
      </c>
      <c r="B71" t="s">
        <v>554</v>
      </c>
      <c r="C71" t="s">
        <v>555</v>
      </c>
    </row>
    <row r="72" spans="1:3">
      <c r="A72" s="6" t="s">
        <v>556</v>
      </c>
      <c r="B72" t="s">
        <v>556</v>
      </c>
      <c r="C72" t="s">
        <v>557</v>
      </c>
    </row>
    <row r="73" spans="1:3">
      <c r="A73" s="6" t="s">
        <v>558</v>
      </c>
      <c r="B73" t="s">
        <v>558</v>
      </c>
      <c r="C73" t="s">
        <v>559</v>
      </c>
    </row>
    <row r="74" spans="1:3">
      <c r="A74" t="s">
        <v>316</v>
      </c>
      <c r="B74" t="s">
        <v>316</v>
      </c>
      <c r="C74" t="s">
        <v>560</v>
      </c>
    </row>
    <row r="75" spans="1:3">
      <c r="A75" t="s">
        <v>561</v>
      </c>
      <c r="B75" t="s">
        <v>561</v>
      </c>
      <c r="C75" t="s">
        <v>562</v>
      </c>
    </row>
    <row r="76" spans="1:3">
      <c r="A76" t="s">
        <v>563</v>
      </c>
      <c r="B76" t="s">
        <v>563</v>
      </c>
      <c r="C76" t="s">
        <v>564</v>
      </c>
    </row>
    <row r="77" spans="1:3">
      <c r="A77" t="s">
        <v>565</v>
      </c>
      <c r="B77" t="s">
        <v>565</v>
      </c>
      <c r="C77" t="s">
        <v>566</v>
      </c>
    </row>
    <row r="78" spans="1:3">
      <c r="A78" t="s">
        <v>567</v>
      </c>
      <c r="B78" t="s">
        <v>567</v>
      </c>
      <c r="C78" t="s">
        <v>567</v>
      </c>
    </row>
    <row r="79" spans="1:3">
      <c r="A79" t="s">
        <v>568</v>
      </c>
      <c r="B79" t="s">
        <v>568</v>
      </c>
      <c r="C79" t="s">
        <v>569</v>
      </c>
    </row>
    <row r="80" spans="1:3">
      <c r="A80" t="s">
        <v>570</v>
      </c>
      <c r="B80" t="s">
        <v>570</v>
      </c>
      <c r="C80" t="s">
        <v>571</v>
      </c>
    </row>
    <row r="81" spans="1:3">
      <c r="A81" t="s">
        <v>503</v>
      </c>
      <c r="B81" t="s">
        <v>503</v>
      </c>
      <c r="C81" t="s">
        <v>504</v>
      </c>
    </row>
    <row r="82" spans="1:3">
      <c r="A82" t="s">
        <v>572</v>
      </c>
      <c r="B82" t="s">
        <v>572</v>
      </c>
      <c r="C82" t="s">
        <v>573</v>
      </c>
    </row>
    <row r="83" spans="1:3">
      <c r="A83" t="s">
        <v>574</v>
      </c>
      <c r="B83" t="s">
        <v>574</v>
      </c>
      <c r="C83" t="s">
        <v>345</v>
      </c>
    </row>
    <row r="84" spans="1:3">
      <c r="A84" t="s">
        <v>575</v>
      </c>
      <c r="B84" t="s">
        <v>575</v>
      </c>
      <c r="C84" t="s">
        <v>576</v>
      </c>
    </row>
    <row r="85" spans="1:3">
      <c r="A85" t="s">
        <v>508</v>
      </c>
      <c r="B85" t="s">
        <v>508</v>
      </c>
      <c r="C85" t="s">
        <v>509</v>
      </c>
    </row>
    <row r="86" spans="1:3">
      <c r="A86" t="s">
        <v>577</v>
      </c>
      <c r="B86" t="s">
        <v>577</v>
      </c>
      <c r="C86" t="s">
        <v>577</v>
      </c>
    </row>
    <row r="87" spans="1:3">
      <c r="A87" t="s">
        <v>578</v>
      </c>
      <c r="B87" t="s">
        <v>578</v>
      </c>
      <c r="C87" t="s">
        <v>579</v>
      </c>
    </row>
    <row r="88" spans="1:3">
      <c r="A88" t="s">
        <v>580</v>
      </c>
      <c r="B88" t="s">
        <v>580</v>
      </c>
      <c r="C88" t="s">
        <v>581</v>
      </c>
    </row>
    <row r="89" spans="1:3">
      <c r="A89" t="s">
        <v>582</v>
      </c>
      <c r="B89" t="s">
        <v>582</v>
      </c>
      <c r="C89" t="s">
        <v>582</v>
      </c>
    </row>
    <row r="90" ht="25.5" spans="1:3">
      <c r="A90" s="5" t="s">
        <v>583</v>
      </c>
      <c r="B90" s="5" t="s">
        <v>583</v>
      </c>
      <c r="C90" s="5" t="s">
        <v>584</v>
      </c>
    </row>
    <row r="91" spans="1:3">
      <c r="A91" t="s">
        <v>585</v>
      </c>
      <c r="B91" t="s">
        <v>585</v>
      </c>
      <c r="C91" t="s">
        <v>586</v>
      </c>
    </row>
    <row r="92" spans="1:3">
      <c r="A92" t="s">
        <v>587</v>
      </c>
      <c r="B92" t="s">
        <v>587</v>
      </c>
      <c r="C92" t="s">
        <v>588</v>
      </c>
    </row>
    <row r="93" spans="1:3">
      <c r="A93" t="s">
        <v>53</v>
      </c>
      <c r="B93" t="s">
        <v>53</v>
      </c>
      <c r="C93" t="s">
        <v>347</v>
      </c>
    </row>
    <row r="94" spans="1:3">
      <c r="A94" s="6" t="s">
        <v>589</v>
      </c>
      <c r="B94" t="s">
        <v>589</v>
      </c>
      <c r="C94" t="s">
        <v>590</v>
      </c>
    </row>
    <row r="95" spans="1:3">
      <c r="A95" t="s">
        <v>591</v>
      </c>
      <c r="B95" t="s">
        <v>591</v>
      </c>
      <c r="C95" t="s">
        <v>592</v>
      </c>
    </row>
    <row r="96" spans="1:3">
      <c r="A96" t="s">
        <v>593</v>
      </c>
      <c r="B96" t="s">
        <v>593</v>
      </c>
      <c r="C96" t="s">
        <v>594</v>
      </c>
    </row>
    <row r="97" spans="1:3">
      <c r="A97" t="s">
        <v>595</v>
      </c>
      <c r="B97" t="s">
        <v>595</v>
      </c>
      <c r="C97" t="s">
        <v>596</v>
      </c>
    </row>
    <row r="98" spans="1:3">
      <c r="A98" t="s">
        <v>597</v>
      </c>
      <c r="B98" t="s">
        <v>597</v>
      </c>
      <c r="C98" t="s">
        <v>598</v>
      </c>
    </row>
    <row r="99" ht="25.5" spans="1:3">
      <c r="A99" s="5" t="s">
        <v>599</v>
      </c>
      <c r="B99" s="5" t="s">
        <v>599</v>
      </c>
      <c r="C99" s="5" t="s">
        <v>600</v>
      </c>
    </row>
    <row r="100" ht="25.5" spans="1:3">
      <c r="A100" s="5" t="s">
        <v>601</v>
      </c>
      <c r="B100" s="5" t="s">
        <v>601</v>
      </c>
      <c r="C100" s="5" t="s">
        <v>602</v>
      </c>
    </row>
    <row r="101" ht="38.25" spans="1:3">
      <c r="A101" s="5" t="s">
        <v>603</v>
      </c>
      <c r="B101" s="5" t="s">
        <v>603</v>
      </c>
      <c r="C101" s="5" t="s">
        <v>604</v>
      </c>
    </row>
    <row r="102" ht="25.5" spans="1:3">
      <c r="A102" s="5" t="s">
        <v>605</v>
      </c>
      <c r="B102" s="5" t="s">
        <v>605</v>
      </c>
      <c r="C102" s="5" t="s">
        <v>606</v>
      </c>
    </row>
    <row r="103" ht="38.25" spans="1:3">
      <c r="A103" s="5" t="s">
        <v>607</v>
      </c>
      <c r="B103" s="5" t="s">
        <v>607</v>
      </c>
      <c r="C103" s="5" t="s">
        <v>608</v>
      </c>
    </row>
    <row r="104" ht="38.25" spans="1:3">
      <c r="A104" s="5" t="s">
        <v>609</v>
      </c>
      <c r="B104" s="5" t="s">
        <v>609</v>
      </c>
      <c r="C104" s="5" t="s">
        <v>610</v>
      </c>
    </row>
    <row r="105" ht="38.25" spans="1:3">
      <c r="A105" s="5" t="s">
        <v>611</v>
      </c>
      <c r="B105" s="5" t="s">
        <v>611</v>
      </c>
      <c r="C105" s="5" t="s">
        <v>612</v>
      </c>
    </row>
    <row r="106" spans="1:3">
      <c r="A106" t="s">
        <v>613</v>
      </c>
      <c r="B106" t="s">
        <v>613</v>
      </c>
      <c r="C106" t="s">
        <v>614</v>
      </c>
    </row>
    <row r="107" spans="1:3">
      <c r="A107" t="s">
        <v>615</v>
      </c>
      <c r="B107" t="s">
        <v>615</v>
      </c>
      <c r="C107" t="s">
        <v>616</v>
      </c>
    </row>
    <row r="108" spans="1:3">
      <c r="A108" t="s">
        <v>617</v>
      </c>
      <c r="B108" t="s">
        <v>617</v>
      </c>
      <c r="C108" t="s">
        <v>618</v>
      </c>
    </row>
    <row r="109" spans="1:3">
      <c r="A109" t="s">
        <v>619</v>
      </c>
      <c r="B109" t="s">
        <v>619</v>
      </c>
      <c r="C109" t="s">
        <v>620</v>
      </c>
    </row>
    <row r="110" spans="1:3">
      <c r="A110" t="s">
        <v>621</v>
      </c>
      <c r="B110" t="s">
        <v>621</v>
      </c>
      <c r="C110" t="s">
        <v>622</v>
      </c>
    </row>
    <row r="111" spans="1:3">
      <c r="A111" t="s">
        <v>623</v>
      </c>
      <c r="B111" t="s">
        <v>623</v>
      </c>
      <c r="C111" t="s">
        <v>624</v>
      </c>
    </row>
    <row r="112" ht="38.25" spans="1:3">
      <c r="A112" s="8" t="s">
        <v>625</v>
      </c>
      <c r="B112" s="8" t="s">
        <v>625</v>
      </c>
      <c r="C112" s="8" t="s">
        <v>626</v>
      </c>
    </row>
  </sheetData>
  <dataValidations count="1">
    <dataValidation type="list" allowBlank="1" showInputMessage="1" showErrorMessage="1" sqref="A45">
      <formula1>"sans TVA,+ TVA"</formula1>
    </dataValidation>
  </dataValidations>
  <hyperlinks>
    <hyperlink ref="B1" location="Lang!B2:B150" display="Français"/>
    <hyperlink ref="C1" location="Lang!C2:C150" display="English"/>
  </hyperlinks>
  <pageMargins left="0.75" right="0.75" top="1" bottom="1" header="0.509027777777778" footer="0.509027777777778"/>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6"/>
  <sheetViews>
    <sheetView showFormulas="1" workbookViewId="0">
      <pane ySplit="1" topLeftCell="BM2" activePane="bottomLeft" state="frozen"/>
      <selection/>
      <selection pane="bottomLeft" activeCell="C1" sqref="C1"/>
    </sheetView>
  </sheetViews>
  <sheetFormatPr defaultColWidth="9.14285714285714" defaultRowHeight="12.75" outlineLevelCol="4"/>
  <cols>
    <col min="1" max="1" width="11.4285714285714" style="15" customWidth="1"/>
    <col min="2" max="2" width="28.8571428571429" style="15" customWidth="1"/>
    <col min="3" max="3" width="16" style="15" customWidth="1"/>
    <col min="4" max="5" width="16" customWidth="1"/>
    <col min="6" max="16384" width="9.14285714285714" customWidth="1"/>
  </cols>
  <sheetData>
    <row r="1" ht="22.5" spans="1:5">
      <c r="A1" s="423" t="s">
        <v>23</v>
      </c>
      <c r="B1" s="424" t="str">
        <f>"Partner Nom+adresse "&amp;MAX(A2:A1000)</f>
        <v>Partner Nom+adresse 106</v>
      </c>
      <c r="C1" s="425">
        <v>105</v>
      </c>
      <c r="D1" s="426" t="s">
        <v>24</v>
      </c>
      <c r="E1" s="425">
        <v>106</v>
      </c>
    </row>
    <row r="2" spans="1:5">
      <c r="A2" s="15">
        <v>100</v>
      </c>
      <c r="B2" s="427"/>
      <c r="C2" s="427"/>
      <c r="D2" s="427"/>
      <c r="E2" s="427"/>
    </row>
    <row r="3" spans="1:5">
      <c r="A3" s="15">
        <v>101</v>
      </c>
      <c r="B3" s="427" t="s">
        <v>25</v>
      </c>
      <c r="C3" s="427"/>
      <c r="D3" s="427"/>
      <c r="E3" s="427"/>
    </row>
    <row r="4" ht="38.25" spans="1:3">
      <c r="A4" s="15">
        <v>102</v>
      </c>
      <c r="B4" s="427" t="s">
        <v>26</v>
      </c>
      <c r="C4"/>
    </row>
    <row r="5" ht="51" spans="1:5">
      <c r="A5" s="15">
        <v>103</v>
      </c>
      <c r="B5" s="427" t="s">
        <v>27</v>
      </c>
      <c r="C5" s="427" t="s">
        <v>28</v>
      </c>
      <c r="D5" s="427"/>
      <c r="E5" s="427"/>
    </row>
    <row r="6" ht="51" spans="1:5">
      <c r="A6" s="15">
        <v>104</v>
      </c>
      <c r="B6" s="427" t="s">
        <v>29</v>
      </c>
      <c r="C6" s="427" t="s">
        <v>30</v>
      </c>
      <c r="D6" s="427" t="s">
        <v>31</v>
      </c>
      <c r="E6" s="427" t="s">
        <v>12</v>
      </c>
    </row>
    <row r="7" ht="51" spans="1:5">
      <c r="A7" s="15">
        <v>105</v>
      </c>
      <c r="B7" s="427" t="s">
        <v>32</v>
      </c>
      <c r="C7" s="427" t="s">
        <v>33</v>
      </c>
      <c r="D7" s="427"/>
      <c r="E7" s="427"/>
    </row>
    <row r="8" ht="38.25" spans="1:3">
      <c r="A8" s="15">
        <v>106</v>
      </c>
      <c r="B8" s="427" t="s">
        <v>34</v>
      </c>
      <c r="C8"/>
    </row>
    <row r="9" ht="25.5" spans="2:3">
      <c r="B9" s="427" t="s">
        <v>35</v>
      </c>
      <c r="C9"/>
    </row>
    <row r="10" spans="2:3">
      <c r="B10" s="427"/>
      <c r="C10"/>
    </row>
    <row r="11" spans="2:3">
      <c r="B11" s="427"/>
      <c r="C11"/>
    </row>
    <row r="12" spans="2:3">
      <c r="B12" s="427"/>
      <c r="C12"/>
    </row>
    <row r="13" spans="2:3">
      <c r="B13" s="427"/>
      <c r="C13"/>
    </row>
    <row r="14" spans="2:3">
      <c r="B14" s="427"/>
      <c r="C14"/>
    </row>
    <row r="15" spans="2:3">
      <c r="B15" s="427"/>
      <c r="C15"/>
    </row>
    <row r="16" spans="2:3">
      <c r="B16" s="427"/>
      <c r="C16"/>
    </row>
  </sheetData>
  <autoFilter ref="A1:B9"/>
  <hyperlinks>
    <hyperlink ref="B1" location="Clients!A2:L1001" display="=&quot;Partner Nom+adresse &quot;&amp;MAX(A2:A1000)"/>
  </hyperlinks>
  <pageMargins left="0.75" right="0.75" top="1" bottom="1" header="0.509027777777778" footer="0.509027777777778"/>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pageSetUpPr fitToPage="1"/>
  </sheetPr>
  <dimension ref="A1:W1027"/>
  <sheetViews>
    <sheetView showGridLines="0" tabSelected="1" workbookViewId="0">
      <selection activeCell="B18" sqref="B18"/>
    </sheetView>
  </sheetViews>
  <sheetFormatPr defaultColWidth="9.14285714285714" defaultRowHeight="12.75" zeroHeight="1"/>
  <cols>
    <col min="1" max="1" width="9.14285714285714" style="215" customWidth="1"/>
    <col min="2" max="2" width="37.5714285714286" style="215" customWidth="1"/>
    <col min="3" max="3" width="6.14285714285714" style="215" customWidth="1"/>
    <col min="4" max="4" width="6.14285714285714" style="216" customWidth="1"/>
    <col min="5" max="5" width="9.71428571428571" style="215" customWidth="1"/>
    <col min="6" max="6" width="8.57142857142857" style="215" customWidth="1"/>
    <col min="7" max="7" width="8.57142857142857" style="217" hidden="1" customWidth="1"/>
    <col min="8" max="8" width="8.57142857142857" style="218" hidden="1" customWidth="1"/>
    <col min="9" max="9" width="6.14285714285714" style="219" hidden="1" customWidth="1"/>
    <col min="10" max="10" width="8.57142857142857" style="220" hidden="1" customWidth="1"/>
    <col min="11" max="11" width="8.57142857142857" style="218" hidden="1" customWidth="1"/>
    <col min="12" max="12" width="8.57142857142857" style="217" hidden="1" customWidth="1"/>
    <col min="13" max="13" width="8.57142857142857" style="221" hidden="1" customWidth="1"/>
    <col min="14" max="14" width="3.71428571428571" style="215" customWidth="1"/>
    <col min="15" max="15" width="11.7142857142857" style="215" customWidth="1"/>
    <col min="16" max="16" width="2.28571428571429" style="222" customWidth="1"/>
    <col min="17" max="17" width="5.14285714285714" style="223" hidden="1" customWidth="1"/>
    <col min="18" max="18" width="0.571428571428571" style="215" customWidth="1"/>
    <col min="19" max="19" width="6.71428571428571" style="215" hidden="1" customWidth="1"/>
    <col min="20" max="20" width="7.28571428571429" style="215" hidden="1" customWidth="1"/>
    <col min="21" max="23" width="8.57142857142857" style="215" hidden="1" customWidth="1"/>
    <col min="24" max="24" width="9.14285714285714" style="215" customWidth="1"/>
    <col min="25" max="25" width="11.5714285714286" style="215" hidden="1" customWidth="1"/>
    <col min="26" max="16384" width="11.5714285714286" style="215" hidden="1"/>
  </cols>
  <sheetData>
    <row r="1" s="210" customFormat="1" ht="76.3" customHeight="1" spans="1:18">
      <c r="A1" s="224" t="s">
        <v>36</v>
      </c>
      <c r="B1" s="224"/>
      <c r="C1" s="224"/>
      <c r="D1" s="225"/>
      <c r="E1" s="226"/>
      <c r="F1" s="227"/>
      <c r="G1" s="228"/>
      <c r="H1" s="229"/>
      <c r="I1" s="285"/>
      <c r="J1" s="286"/>
      <c r="K1" s="229"/>
      <c r="L1" s="228"/>
      <c r="M1" s="287"/>
      <c r="N1" s="227"/>
      <c r="O1" s="227"/>
      <c r="P1" s="227"/>
      <c r="Q1" s="227"/>
      <c r="R1" s="327"/>
    </row>
    <row r="2" customHeight="1" spans="1:18">
      <c r="A2" s="435" t="s">
        <v>37</v>
      </c>
      <c r="B2" s="231"/>
      <c r="C2" s="231"/>
      <c r="D2" s="218"/>
      <c r="P2" s="288"/>
      <c r="Q2" s="288"/>
      <c r="R2" s="213"/>
    </row>
    <row r="3" customHeight="1" spans="1:18">
      <c r="A3" s="230" t="s">
        <v>38</v>
      </c>
      <c r="D3" s="218"/>
      <c r="Q3" s="288" t="str">
        <f>IF(Set!G7="","",Set!G7)</f>
        <v/>
      </c>
      <c r="R3" s="213"/>
    </row>
    <row r="4" ht="18" customHeight="1" spans="1:18">
      <c r="A4" s="232" t="str">
        <f>IF(A5="","",Lang!A3)</f>
        <v>Adresse de livraison</v>
      </c>
      <c r="B4" s="233"/>
      <c r="C4" s="233"/>
      <c r="D4" s="234"/>
      <c r="E4" s="235" t="str">
        <f>IF(A5="","",Lang!A2)</f>
        <v>Adresse de facturation</v>
      </c>
      <c r="Q4" s="288"/>
      <c r="R4" s="213"/>
    </row>
    <row r="5" customHeight="1" spans="1:18">
      <c r="A5" s="236" t="str">
        <f>IF(ISBLANK(Clients!$E$1),"",(VLOOKUP(Clients!$E$1,Clients!$A$2:$B$2999,2)))</f>
        <v>Hr. Hans Schmid
Bahnhofplatz 1
8000 Zurich</v>
      </c>
      <c r="B5" s="236"/>
      <c r="C5" s="237"/>
      <c r="D5" s="238"/>
      <c r="E5" s="239" t="str">
        <f>IF(ISBLANK(Clients!$C$1),"",(VLOOKUP(Clients!$C$1,Clients!$A$2:$B$2999,2)))</f>
        <v>Monsieur
Lucien Favre
L'Espace 6
2000 Neuchâtel</v>
      </c>
      <c r="F5" s="239"/>
      <c r="G5" s="240"/>
      <c r="H5" s="241"/>
      <c r="I5" s="289"/>
      <c r="J5" s="290"/>
      <c r="K5" s="241"/>
      <c r="L5" s="240"/>
      <c r="M5" s="291"/>
      <c r="N5" s="239"/>
      <c r="O5" s="239"/>
      <c r="P5" s="239"/>
      <c r="Q5" s="328"/>
      <c r="R5" s="213"/>
    </row>
    <row r="6" customHeight="1" spans="1:18">
      <c r="A6" s="236"/>
      <c r="B6" s="236"/>
      <c r="C6" s="237"/>
      <c r="D6" s="238"/>
      <c r="E6" s="239"/>
      <c r="F6" s="239"/>
      <c r="G6" s="240"/>
      <c r="H6" s="241"/>
      <c r="I6" s="289"/>
      <c r="J6" s="290"/>
      <c r="K6" s="241"/>
      <c r="L6" s="240"/>
      <c r="M6" s="291"/>
      <c r="N6" s="239"/>
      <c r="O6" s="239"/>
      <c r="P6" s="239"/>
      <c r="Q6" s="328"/>
      <c r="R6" s="213"/>
    </row>
    <row r="7" customHeight="1" spans="1:18">
      <c r="A7" s="236"/>
      <c r="B7" s="236"/>
      <c r="C7" s="237"/>
      <c r="D7" s="238"/>
      <c r="E7" s="239"/>
      <c r="F7" s="239"/>
      <c r="G7" s="240"/>
      <c r="H7" s="241"/>
      <c r="I7" s="289"/>
      <c r="J7" s="290"/>
      <c r="K7" s="241"/>
      <c r="L7" s="240"/>
      <c r="M7" s="291"/>
      <c r="N7" s="239"/>
      <c r="O7" s="239"/>
      <c r="P7" s="239"/>
      <c r="Q7" s="328"/>
      <c r="R7" s="213"/>
    </row>
    <row r="8" customHeight="1" spans="1:18">
      <c r="A8" s="236"/>
      <c r="B8" s="236"/>
      <c r="C8" s="237"/>
      <c r="D8" s="238"/>
      <c r="E8" s="239"/>
      <c r="F8" s="239"/>
      <c r="G8" s="240"/>
      <c r="H8" s="241"/>
      <c r="I8" s="289"/>
      <c r="J8" s="290"/>
      <c r="K8" s="241"/>
      <c r="L8" s="240"/>
      <c r="M8" s="291"/>
      <c r="N8" s="239"/>
      <c r="O8" s="239"/>
      <c r="P8" s="239"/>
      <c r="Q8" s="328"/>
      <c r="R8" s="213"/>
    </row>
    <row r="9" customHeight="1" spans="1:18">
      <c r="A9" s="236"/>
      <c r="B9" s="236"/>
      <c r="C9" s="237"/>
      <c r="D9" s="238"/>
      <c r="E9" s="239"/>
      <c r="F9" s="239"/>
      <c r="G9" s="240"/>
      <c r="H9" s="241"/>
      <c r="I9" s="289"/>
      <c r="J9" s="290"/>
      <c r="K9" s="241"/>
      <c r="L9" s="240"/>
      <c r="M9" s="291"/>
      <c r="N9" s="239"/>
      <c r="O9" s="239"/>
      <c r="P9" s="239"/>
      <c r="Q9" s="328"/>
      <c r="R9" s="213"/>
    </row>
    <row r="10" s="211" customFormat="1" customHeight="1" spans="1:18">
      <c r="A10" s="236"/>
      <c r="B10" s="236"/>
      <c r="C10" s="237"/>
      <c r="D10" s="242" t="s">
        <v>39</v>
      </c>
      <c r="E10" s="239"/>
      <c r="F10" s="239"/>
      <c r="G10" s="240"/>
      <c r="H10" s="241"/>
      <c r="I10" s="289"/>
      <c r="J10" s="290"/>
      <c r="K10" s="241"/>
      <c r="L10" s="240"/>
      <c r="M10" s="291"/>
      <c r="N10" s="239"/>
      <c r="O10" s="239"/>
      <c r="P10" s="239"/>
      <c r="Q10" s="328"/>
      <c r="R10" s="213"/>
    </row>
    <row r="11" s="211" customFormat="1" ht="42.95" customHeight="1" spans="1:18">
      <c r="A11" s="243" t="s">
        <v>40</v>
      </c>
      <c r="B11" s="213"/>
      <c r="C11" s="213"/>
      <c r="D11" s="244" t="str">
        <f>N1023&amp;"
Kg Total
Val. %
Val.Marg"</f>
        <v>1845.1
Kg Total
Val. %
Val.Marg</v>
      </c>
      <c r="E11" s="213"/>
      <c r="F11" s="213"/>
      <c r="G11" s="245"/>
      <c r="H11" s="246"/>
      <c r="I11" s="292"/>
      <c r="J11" s="293"/>
      <c r="K11" s="246"/>
      <c r="L11" s="245"/>
      <c r="M11" s="294"/>
      <c r="N11" s="213"/>
      <c r="O11" s="213"/>
      <c r="P11" s="213"/>
      <c r="Q11" s="213"/>
      <c r="R11" s="213"/>
    </row>
    <row r="12" s="211" customFormat="1" customHeight="1" spans="1:18">
      <c r="A12" s="247" t="s">
        <v>41</v>
      </c>
      <c r="B12" s="248"/>
      <c r="D12" s="249">
        <f>SUM(T17:T1017)</f>
        <v>3.6675</v>
      </c>
      <c r="G12" s="250"/>
      <c r="H12" s="251"/>
      <c r="I12" s="295"/>
      <c r="J12" s="296"/>
      <c r="K12" s="251"/>
      <c r="L12" s="250"/>
      <c r="M12" s="297"/>
      <c r="P12" s="296"/>
      <c r="R12" s="215"/>
    </row>
    <row r="13" spans="1:18">
      <c r="A13" s="215" t="str">
        <f>Lang!A28</f>
        <v>Date</v>
      </c>
      <c r="B13" s="252">
        <f ca="1">TODAY()</f>
        <v>46067</v>
      </c>
      <c r="C13" s="253"/>
      <c r="D13" s="254">
        <f>(O1018+O1019)-SUM(U17:U1017)</f>
        <v>-56.6310501364524</v>
      </c>
      <c r="E13" s="253"/>
      <c r="F13" s="255" t="str">
        <f>IF(O13="","",Lang!A31)</f>
        <v/>
      </c>
      <c r="G13" s="256"/>
      <c r="H13" s="257"/>
      <c r="I13" s="298"/>
      <c r="J13" s="299"/>
      <c r="K13" s="257"/>
      <c r="L13" s="256"/>
      <c r="M13" s="300"/>
      <c r="N13" s="301"/>
      <c r="O13" s="302"/>
      <c r="Q13" s="329"/>
      <c r="R13" s="213"/>
    </row>
    <row r="14" spans="1:23">
      <c r="A14" s="213" t="str">
        <f>Lang!A29</f>
        <v>Référence</v>
      </c>
      <c r="B14" s="258" t="s">
        <v>42</v>
      </c>
      <c r="C14" s="259" t="str">
        <f>IF(E14="","",Lang!A30)</f>
        <v>N° doc.</v>
      </c>
      <c r="D14" s="254">
        <f>SUM(S17:S1017)</f>
        <v>511.3723</v>
      </c>
      <c r="E14" s="260">
        <f>MAX(Archives!C1005:C10000)+1</f>
        <v>1000</v>
      </c>
      <c r="F14" s="261" t="str">
        <f>IF(N14=0,"",Lang!A32)</f>
        <v>Éch.(jours)</v>
      </c>
      <c r="G14" s="262"/>
      <c r="H14" s="263"/>
      <c r="I14" s="303"/>
      <c r="J14" s="304"/>
      <c r="K14" s="305"/>
      <c r="L14" s="262"/>
      <c r="M14" s="306"/>
      <c r="N14" s="307">
        <v>30</v>
      </c>
      <c r="O14" s="308">
        <f ca="1">IF(N14=0,"",B13+N14)</f>
        <v>46097</v>
      </c>
      <c r="Q14" s="330"/>
      <c r="R14" s="213"/>
      <c r="S14" s="220" t="s">
        <v>43</v>
      </c>
      <c r="T14" s="220"/>
      <c r="U14" s="220"/>
      <c r="V14" s="220"/>
      <c r="W14" s="220"/>
    </row>
    <row r="15" hidden="1" spans="1:18">
      <c r="A15" s="264" t="s">
        <v>44</v>
      </c>
      <c r="B15" s="265"/>
      <c r="C15" s="266">
        <f>IF(E15&lt;&gt;0,Set!A25,"")</f>
        <v>0</v>
      </c>
      <c r="D15" s="267"/>
      <c r="E15" s="211" t="s">
        <v>45</v>
      </c>
      <c r="F15" s="268">
        <f>IF(O15&lt;&gt;"",Set!A21,"")</f>
        <v>0</v>
      </c>
      <c r="G15" s="269"/>
      <c r="H15" s="270"/>
      <c r="I15" s="309"/>
      <c r="J15" s="310"/>
      <c r="K15" s="270"/>
      <c r="L15" s="269"/>
      <c r="M15" s="311"/>
      <c r="N15" s="268"/>
      <c r="O15" s="312">
        <v>42402</v>
      </c>
      <c r="Q15" s="329"/>
      <c r="R15" s="213"/>
    </row>
    <row r="16" s="212" customFormat="1" ht="21" customHeight="1" spans="1:23">
      <c r="A16" s="271" t="str">
        <f>Lang!A35</f>
        <v>Réf.</v>
      </c>
      <c r="B16" s="65" t="str">
        <f>Lang!A36</f>
        <v> Désignation</v>
      </c>
      <c r="C16" s="272" t="str">
        <f>Lang!A37</f>
        <v> Qté</v>
      </c>
      <c r="D16" s="273" t="s">
        <v>46</v>
      </c>
      <c r="E16" s="274" t="str">
        <f>Lang!A38</f>
        <v>Cat/Unit.</v>
      </c>
      <c r="F16" s="275" t="str">
        <f>Lang!A39</f>
        <v>Prix unitaire</v>
      </c>
      <c r="G16" s="276" t="s">
        <v>47</v>
      </c>
      <c r="H16" s="277" t="s">
        <v>48</v>
      </c>
      <c r="I16" s="313" t="s">
        <v>49</v>
      </c>
      <c r="J16" s="314" t="s">
        <v>50</v>
      </c>
      <c r="K16" s="277" t="s">
        <v>51</v>
      </c>
      <c r="L16" s="276" t="s">
        <v>52</v>
      </c>
      <c r="M16" s="315" t="s">
        <v>53</v>
      </c>
      <c r="N16" s="316" t="str">
        <f>Lang!A40</f>
        <v>%</v>
      </c>
      <c r="O16" s="317" t="str">
        <f>Lang!A41</f>
        <v>Total net</v>
      </c>
      <c r="P16" s="318" t="str">
        <f>Lang!A42</f>
        <v>T</v>
      </c>
      <c r="Q16" s="331" t="str">
        <f>Lang!A43</f>
        <v>TVA</v>
      </c>
      <c r="R16" s="332"/>
      <c r="S16" s="333" t="s">
        <v>54</v>
      </c>
      <c r="T16" s="333" t="s">
        <v>55</v>
      </c>
      <c r="U16" s="333" t="s">
        <v>56</v>
      </c>
      <c r="V16" s="333" t="s">
        <v>57</v>
      </c>
      <c r="W16" s="333" t="s">
        <v>58</v>
      </c>
    </row>
    <row r="17" s="213" customFormat="1" hidden="1" spans="1:23">
      <c r="A17" s="278">
        <v>1001</v>
      </c>
      <c r="B17" s="67" t="s">
        <v>59</v>
      </c>
      <c r="C17" s="279"/>
      <c r="D17" s="280">
        <f>SUMPRODUCT((Archives!$N$1005:$N$10000=Lang!A$4)*(Archives!$F$1005:$F$10000=$A17)*-Archives!$A$1005:$A$10000)+SUMPRODUCT((Archives!$N$1005:$N$10000=Lang!A$5)*(Archives!$F$1005:$F$10000=$A17)*-Archives!$A$1005:$A$10000)-$C17+$I17</f>
        <v>5</v>
      </c>
      <c r="E17" s="281" t="s">
        <v>60</v>
      </c>
      <c r="F17" s="282">
        <v>14.8</v>
      </c>
      <c r="G17" s="283">
        <v>9.9</v>
      </c>
      <c r="H17" s="284">
        <v>7</v>
      </c>
      <c r="I17" s="319">
        <v>5</v>
      </c>
      <c r="J17" s="320" t="s">
        <v>61</v>
      </c>
      <c r="K17" s="321">
        <v>0.301</v>
      </c>
      <c r="L17" s="322" t="s">
        <v>62</v>
      </c>
      <c r="M17" s="323" t="s">
        <v>63</v>
      </c>
      <c r="N17" s="324"/>
      <c r="O17" s="325">
        <f t="shared" ref="O17:O80" si="0">IF(D$10="No",0,IF(C17=0,0,SUM(C17*F17)*(100-N17)/100))</f>
        <v>0</v>
      </c>
      <c r="P17" s="326">
        <v>2</v>
      </c>
      <c r="Q17" s="334">
        <f>IF(ISBLANK(A17),0,IF(Set!$F$2="TTC",IF(P17=1,O17-(O17*100)/(100+Set!$C$2),(IF(P17=2,O17-(O17*100)/(100+Set!$C$3),0))),IF(P17=1,O17*Set!$C$2/(100),(IF(P17=2,O17*Set!$C$3/(100),0)))))</f>
        <v>0</v>
      </c>
      <c r="R17" s="335"/>
      <c r="S17" s="336">
        <f t="shared" ref="S17:S80" si="1">O17-(C17*G17)</f>
        <v>0</v>
      </c>
      <c r="T17" s="337">
        <f t="shared" ref="T17:T80" si="2">C17*K17</f>
        <v>0</v>
      </c>
      <c r="U17" s="336">
        <f t="shared" ref="U17:U80" si="3">C17*F17</f>
        <v>0</v>
      </c>
      <c r="V17" s="336">
        <f t="shared" ref="V17:V80" si="4">G17*D17</f>
        <v>49.5</v>
      </c>
      <c r="W17" s="336">
        <f t="shared" ref="W17:W80" si="5">IF(F17="",0,F17*D17)</f>
        <v>74</v>
      </c>
    </row>
    <row r="18" s="213" customFormat="1" spans="1:23">
      <c r="A18" s="278">
        <v>1002</v>
      </c>
      <c r="B18" s="67" t="s">
        <v>64</v>
      </c>
      <c r="C18" s="279">
        <v>1</v>
      </c>
      <c r="D18" s="280">
        <f>SUMPRODUCT((Archives!$N$1005:$N$10000=Lang!A$4)*(Archives!$F$1005:$F$10000=$A18)*-Archives!$A$1005:$A$10000)+SUMPRODUCT((Archives!$N$1005:$N$10000=Lang!A$5)*(Archives!$F$1005:$F$10000=$A18)*-Archives!$A$1005:$A$10000)-$C18+$I18</f>
        <v>9</v>
      </c>
      <c r="E18" s="281" t="s">
        <v>60</v>
      </c>
      <c r="F18" s="282">
        <v>14.8</v>
      </c>
      <c r="G18" s="283">
        <v>9.9</v>
      </c>
      <c r="H18" s="284">
        <v>7.4</v>
      </c>
      <c r="I18" s="319">
        <v>10</v>
      </c>
      <c r="J18" s="320" t="s">
        <v>61</v>
      </c>
      <c r="K18" s="321">
        <v>0.301</v>
      </c>
      <c r="L18" s="322" t="s">
        <v>65</v>
      </c>
      <c r="M18" s="323" t="s">
        <v>66</v>
      </c>
      <c r="N18" s="324"/>
      <c r="O18" s="325">
        <f t="shared" si="0"/>
        <v>14.8</v>
      </c>
      <c r="P18" s="326">
        <v>2</v>
      </c>
      <c r="Q18" s="338">
        <f>IF(ISBLANK(A18),0,IF(Set!$F$2="TTC",IF(P18=1,O18-(O18*100)/(100+Set!$C$2),(IF(P18=2,O18-(O18*100)/(100+Set!$C$3),0))),IF(P18=1,O18*Set!$C$2/(100),(IF(P18=2,O18*Set!$C$3/(100),0)))))</f>
        <v>0.375048732943469</v>
      </c>
      <c r="R18" s="335"/>
      <c r="S18" s="336">
        <f t="shared" si="1"/>
        <v>4.9</v>
      </c>
      <c r="T18" s="337">
        <f t="shared" si="2"/>
        <v>0.301</v>
      </c>
      <c r="U18" s="336">
        <f t="shared" si="3"/>
        <v>14.8</v>
      </c>
      <c r="V18" s="336">
        <f t="shared" si="4"/>
        <v>89.1</v>
      </c>
      <c r="W18" s="336">
        <f t="shared" si="5"/>
        <v>133.2</v>
      </c>
    </row>
    <row r="19" s="213" customFormat="1" hidden="1" spans="1:23">
      <c r="A19" s="278">
        <v>1003</v>
      </c>
      <c r="B19" s="67" t="s">
        <v>67</v>
      </c>
      <c r="C19" s="279"/>
      <c r="D19" s="280">
        <f>SUMPRODUCT((Archives!$N$1005:$N$10000=Lang!A$4)*(Archives!$F$1005:$F$10000=$A19)*-Archives!$A$1005:$A$10000)+SUMPRODUCT((Archives!$N$1005:$N$10000=Lang!A$5)*(Archives!$F$1005:$F$10000=$A19)*-Archives!$A$1005:$A$10000)-$C19+$I19</f>
        <v>3</v>
      </c>
      <c r="E19" s="281" t="s">
        <v>60</v>
      </c>
      <c r="F19" s="282">
        <v>14.8</v>
      </c>
      <c r="G19" s="283">
        <v>9.9</v>
      </c>
      <c r="H19" s="284">
        <v>7.4</v>
      </c>
      <c r="I19" s="319">
        <v>3</v>
      </c>
      <c r="J19" s="320" t="s">
        <v>61</v>
      </c>
      <c r="K19" s="321">
        <v>0.301</v>
      </c>
      <c r="L19" s="322"/>
      <c r="M19" s="323"/>
      <c r="N19" s="324"/>
      <c r="O19" s="325">
        <f t="shared" si="0"/>
        <v>0</v>
      </c>
      <c r="P19" s="326">
        <v>2</v>
      </c>
      <c r="Q19" s="338">
        <f>IF(ISBLANK(A19),0,IF(Set!$F$2="TTC",IF(P19=1,O19-(O19*100)/(100+Set!$C$2),(IF(P19=2,O19-(O19*100)/(100+Set!$C$3),0))),IF(P19=1,O19*Set!$C$2/(100),(IF(P19=2,O19*Set!$C$3/(100),0)))))</f>
        <v>0</v>
      </c>
      <c r="R19" s="335"/>
      <c r="S19" s="336">
        <f t="shared" si="1"/>
        <v>0</v>
      </c>
      <c r="T19" s="337">
        <f t="shared" si="2"/>
        <v>0</v>
      </c>
      <c r="U19" s="336">
        <f t="shared" si="3"/>
        <v>0</v>
      </c>
      <c r="V19" s="336">
        <f t="shared" si="4"/>
        <v>29.7</v>
      </c>
      <c r="W19" s="336">
        <f t="shared" si="5"/>
        <v>44.4</v>
      </c>
    </row>
    <row r="20" s="213" customFormat="1" hidden="1" spans="1:23">
      <c r="A20" s="278">
        <v>1004</v>
      </c>
      <c r="B20" s="67" t="s">
        <v>68</v>
      </c>
      <c r="C20" s="279"/>
      <c r="D20" s="280">
        <f>SUMPRODUCT((Archives!$N$1005:$N$10000=Lang!A$4)*(Archives!$F$1005:$F$10000=$A20)*-Archives!$A$1005:$A$10000)+SUMPRODUCT((Archives!$N$1005:$N$10000=Lang!A$5)*(Archives!$F$1005:$F$10000=$A20)*-Archives!$A$1005:$A$10000)-$C20+$I20</f>
        <v>2</v>
      </c>
      <c r="E20" s="281" t="s">
        <v>60</v>
      </c>
      <c r="F20" s="282">
        <v>14.8</v>
      </c>
      <c r="G20" s="283">
        <v>9.9</v>
      </c>
      <c r="H20" s="284">
        <v>7.4</v>
      </c>
      <c r="I20" s="319">
        <v>2</v>
      </c>
      <c r="J20" s="320" t="s">
        <v>61</v>
      </c>
      <c r="K20" s="321">
        <v>0.301</v>
      </c>
      <c r="L20" s="322"/>
      <c r="M20" s="323"/>
      <c r="N20" s="324"/>
      <c r="O20" s="325">
        <f t="shared" si="0"/>
        <v>0</v>
      </c>
      <c r="P20" s="326">
        <v>2</v>
      </c>
      <c r="Q20" s="338">
        <f>IF(ISBLANK(A20),0,IF(Set!$F$2="TTC",IF(P20=1,O20-(O20*100)/(100+Set!$C$2),(IF(P20=2,O20-(O20*100)/(100+Set!$C$3),0))),IF(P20=1,O20*Set!$C$2/(100),(IF(P20=2,O20*Set!$C$3/(100),0)))))</f>
        <v>0</v>
      </c>
      <c r="R20" s="335"/>
      <c r="S20" s="336">
        <f t="shared" si="1"/>
        <v>0</v>
      </c>
      <c r="T20" s="337">
        <f t="shared" si="2"/>
        <v>0</v>
      </c>
      <c r="U20" s="336">
        <f t="shared" si="3"/>
        <v>0</v>
      </c>
      <c r="V20" s="336">
        <f t="shared" si="4"/>
        <v>19.8</v>
      </c>
      <c r="W20" s="336">
        <f t="shared" si="5"/>
        <v>29.6</v>
      </c>
    </row>
    <row r="21" s="213" customFormat="1" hidden="1" spans="1:23">
      <c r="A21" s="278">
        <v>1005</v>
      </c>
      <c r="B21" s="67" t="s">
        <v>69</v>
      </c>
      <c r="C21" s="279"/>
      <c r="D21" s="280">
        <f>SUMPRODUCT((Archives!$N$1005:$N$10000=Lang!A$4)*(Archives!$F$1005:$F$10000=$A21)*-Archives!$A$1005:$A$10000)+SUMPRODUCT((Archives!$N$1005:$N$10000=Lang!A$5)*(Archives!$F$1005:$F$10000=$A21)*-Archives!$A$1005:$A$10000)-$C21+$I21</f>
        <v>8</v>
      </c>
      <c r="E21" s="281" t="s">
        <v>60</v>
      </c>
      <c r="F21" s="282">
        <v>14.8</v>
      </c>
      <c r="G21" s="283">
        <v>9.9</v>
      </c>
      <c r="H21" s="284">
        <v>7.4</v>
      </c>
      <c r="I21" s="319">
        <v>8</v>
      </c>
      <c r="J21" s="320" t="s">
        <v>61</v>
      </c>
      <c r="K21" s="321">
        <v>0.301</v>
      </c>
      <c r="L21" s="322"/>
      <c r="M21" s="323"/>
      <c r="N21" s="324"/>
      <c r="O21" s="325">
        <f t="shared" si="0"/>
        <v>0</v>
      </c>
      <c r="P21" s="326">
        <v>2</v>
      </c>
      <c r="Q21" s="338">
        <f>IF(ISBLANK(A21),0,IF(Set!$F$2="TTC",IF(P21=1,O21-(O21*100)/(100+Set!$C$2),(IF(P21=2,O21-(O21*100)/(100+Set!$C$3),0))),IF(P21=1,O21*Set!$C$2/(100),(IF(P21=2,O21*Set!$C$3/(100),0)))))</f>
        <v>0</v>
      </c>
      <c r="R21" s="335"/>
      <c r="S21" s="336">
        <f t="shared" si="1"/>
        <v>0</v>
      </c>
      <c r="T21" s="337">
        <f t="shared" si="2"/>
        <v>0</v>
      </c>
      <c r="U21" s="336">
        <f t="shared" si="3"/>
        <v>0</v>
      </c>
      <c r="V21" s="336">
        <f t="shared" si="4"/>
        <v>79.2</v>
      </c>
      <c r="W21" s="336">
        <f t="shared" si="5"/>
        <v>118.4</v>
      </c>
    </row>
    <row r="22" s="213" customFormat="1" hidden="1" spans="1:23">
      <c r="A22" s="278">
        <v>1006</v>
      </c>
      <c r="B22" s="67" t="s">
        <v>70</v>
      </c>
      <c r="C22" s="279"/>
      <c r="D22" s="280">
        <f>SUMPRODUCT((Archives!$N$1005:$N$10000=Lang!A$4)*(Archives!$F$1005:$F$10000=$A22)*-Archives!$A$1005:$A$10000)+SUMPRODUCT((Archives!$N$1005:$N$10000=Lang!A$5)*(Archives!$F$1005:$F$10000=$A22)*-Archives!$A$1005:$A$10000)-$C22+$I22</f>
        <v>4</v>
      </c>
      <c r="E22" s="281" t="s">
        <v>60</v>
      </c>
      <c r="F22" s="282">
        <v>14.8</v>
      </c>
      <c r="G22" s="283">
        <v>9.9</v>
      </c>
      <c r="H22" s="284">
        <v>7.4</v>
      </c>
      <c r="I22" s="319">
        <v>4</v>
      </c>
      <c r="J22" s="320" t="s">
        <v>61</v>
      </c>
      <c r="K22" s="321">
        <v>0.301</v>
      </c>
      <c r="L22" s="322"/>
      <c r="M22" s="323"/>
      <c r="N22" s="324"/>
      <c r="O22" s="325">
        <f t="shared" si="0"/>
        <v>0</v>
      </c>
      <c r="P22" s="326">
        <v>2</v>
      </c>
      <c r="Q22" s="338">
        <f>IF(ISBLANK(A22),0,IF(Set!$F$2="TTC",IF(P22=1,O22-(O22*100)/(100+Set!$C$2),(IF(P22=2,O22-(O22*100)/(100+Set!$C$3),0))),IF(P22=1,O22*Set!$C$2/(100),(IF(P22=2,O22*Set!$C$3/(100),0)))))</f>
        <v>0</v>
      </c>
      <c r="R22" s="335"/>
      <c r="S22" s="336">
        <f t="shared" si="1"/>
        <v>0</v>
      </c>
      <c r="T22" s="337">
        <f t="shared" si="2"/>
        <v>0</v>
      </c>
      <c r="U22" s="336">
        <f t="shared" si="3"/>
        <v>0</v>
      </c>
      <c r="V22" s="336">
        <f t="shared" si="4"/>
        <v>39.6</v>
      </c>
      <c r="W22" s="336">
        <f t="shared" si="5"/>
        <v>59.2</v>
      </c>
    </row>
    <row r="23" s="213" customFormat="1" hidden="1" spans="1:23">
      <c r="A23" s="278">
        <v>1007</v>
      </c>
      <c r="B23" s="67" t="s">
        <v>71</v>
      </c>
      <c r="C23" s="279"/>
      <c r="D23" s="280">
        <f>SUMPRODUCT((Archives!$N$1005:$N$10000=Lang!A$4)*(Archives!$F$1005:$F$10000=$A23)*-Archives!$A$1005:$A$10000)+SUMPRODUCT((Archives!$N$1005:$N$10000=Lang!A$5)*(Archives!$F$1005:$F$10000=$A23)*-Archives!$A$1005:$A$10000)-$C23+$I23</f>
        <v>5</v>
      </c>
      <c r="E23" s="281" t="s">
        <v>60</v>
      </c>
      <c r="F23" s="282">
        <v>14.8</v>
      </c>
      <c r="G23" s="283">
        <v>9.9</v>
      </c>
      <c r="H23" s="284">
        <v>7.4</v>
      </c>
      <c r="I23" s="319">
        <v>5</v>
      </c>
      <c r="J23" s="320" t="s">
        <v>61</v>
      </c>
      <c r="K23" s="321">
        <v>0.301</v>
      </c>
      <c r="L23" s="322"/>
      <c r="M23" s="323"/>
      <c r="N23" s="324"/>
      <c r="O23" s="325">
        <f t="shared" si="0"/>
        <v>0</v>
      </c>
      <c r="P23" s="326">
        <v>2</v>
      </c>
      <c r="Q23" s="338">
        <f>IF(ISBLANK(A23),0,IF(Set!$F$2="TTC",IF(P23=1,O23-(O23*100)/(100+Set!$C$2),(IF(P23=2,O23-(O23*100)/(100+Set!$C$3),0))),IF(P23=1,O23*Set!$C$2/(100),(IF(P23=2,O23*Set!$C$3/(100),0)))))</f>
        <v>0</v>
      </c>
      <c r="R23" s="335"/>
      <c r="S23" s="336">
        <f t="shared" si="1"/>
        <v>0</v>
      </c>
      <c r="T23" s="337">
        <f t="shared" si="2"/>
        <v>0</v>
      </c>
      <c r="U23" s="336">
        <f t="shared" si="3"/>
        <v>0</v>
      </c>
      <c r="V23" s="336">
        <f t="shared" si="4"/>
        <v>49.5</v>
      </c>
      <c r="W23" s="336">
        <f t="shared" si="5"/>
        <v>74</v>
      </c>
    </row>
    <row r="24" s="213" customFormat="1" spans="1:23">
      <c r="A24" s="278">
        <v>1008</v>
      </c>
      <c r="B24" s="67" t="s">
        <v>72</v>
      </c>
      <c r="C24" s="279">
        <v>2</v>
      </c>
      <c r="D24" s="280">
        <f>SUMPRODUCT((Archives!$N$1005:$N$10000=Lang!A$4)*(Archives!$F$1005:$F$10000=$A24)*-Archives!$A$1005:$A$10000)+SUMPRODUCT((Archives!$N$1005:$N$10000=Lang!A$5)*(Archives!$F$1005:$F$10000=$A24)*-Archives!$A$1005:$A$10000)-$C24+$I24</f>
        <v>3</v>
      </c>
      <c r="E24" s="281" t="s">
        <v>60</v>
      </c>
      <c r="F24" s="282">
        <v>14.8</v>
      </c>
      <c r="G24" s="283">
        <v>9.9</v>
      </c>
      <c r="H24" s="284">
        <v>7.4</v>
      </c>
      <c r="I24" s="319">
        <v>5</v>
      </c>
      <c r="J24" s="320" t="s">
        <v>61</v>
      </c>
      <c r="K24" s="321">
        <v>0.301</v>
      </c>
      <c r="L24" s="322"/>
      <c r="M24" s="323"/>
      <c r="N24" s="324">
        <v>10</v>
      </c>
      <c r="O24" s="325">
        <f t="shared" si="0"/>
        <v>26.64</v>
      </c>
      <c r="P24" s="326">
        <v>2</v>
      </c>
      <c r="Q24" s="338">
        <f>IF(ISBLANK(A24),0,IF(Set!$F$2="TTC",IF(P24=1,O24-(O24*100)/(100+Set!$C$2),(IF(P24=2,O24-(O24*100)/(100+Set!$C$3),0))),IF(P24=1,O24*Set!$C$2/(100),(IF(P24=2,O24*Set!$C$3/(100),0)))))</f>
        <v>0.675087719298244</v>
      </c>
      <c r="R24" s="335"/>
      <c r="S24" s="336">
        <f t="shared" si="1"/>
        <v>6.84</v>
      </c>
      <c r="T24" s="337">
        <f t="shared" si="2"/>
        <v>0.602</v>
      </c>
      <c r="U24" s="336">
        <f t="shared" si="3"/>
        <v>29.6</v>
      </c>
      <c r="V24" s="336">
        <f t="shared" si="4"/>
        <v>29.7</v>
      </c>
      <c r="W24" s="336">
        <f t="shared" si="5"/>
        <v>44.4</v>
      </c>
    </row>
    <row r="25" s="213" customFormat="1" hidden="1" spans="1:23">
      <c r="A25" s="278">
        <v>1009</v>
      </c>
      <c r="B25" s="67" t="s">
        <v>73</v>
      </c>
      <c r="C25" s="279"/>
      <c r="D25" s="280">
        <f>SUMPRODUCT((Archives!$N$1005:$N$10000=Lang!A$4)*(Archives!$F$1005:$F$10000=$A25)*-Archives!$A$1005:$A$10000)+SUMPRODUCT((Archives!$N$1005:$N$10000=Lang!A$5)*(Archives!$F$1005:$F$10000=$A25)*-Archives!$A$1005:$A$10000)-$C25+$I25</f>
        <v>12</v>
      </c>
      <c r="E25" s="281" t="s">
        <v>60</v>
      </c>
      <c r="F25" s="282">
        <v>14.8</v>
      </c>
      <c r="G25" s="283">
        <v>9.9</v>
      </c>
      <c r="H25" s="284">
        <v>7.4</v>
      </c>
      <c r="I25" s="319">
        <v>12</v>
      </c>
      <c r="J25" s="320" t="s">
        <v>61</v>
      </c>
      <c r="K25" s="321">
        <v>0.301</v>
      </c>
      <c r="L25" s="322"/>
      <c r="M25" s="323"/>
      <c r="N25" s="324"/>
      <c r="O25" s="325">
        <f t="shared" si="0"/>
        <v>0</v>
      </c>
      <c r="P25" s="326">
        <v>2</v>
      </c>
      <c r="Q25" s="338">
        <f>IF(ISBLANK(A25),0,IF(Set!$F$2="TTC",IF(P25=1,O25-(O25*100)/(100+Set!$C$2),(IF(P25=2,O25-(O25*100)/(100+Set!$C$3),0))),IF(P25=1,O25*Set!$C$2/(100),(IF(P25=2,O25*Set!$C$3/(100),0)))))</f>
        <v>0</v>
      </c>
      <c r="R25" s="335"/>
      <c r="S25" s="336">
        <f t="shared" si="1"/>
        <v>0</v>
      </c>
      <c r="T25" s="337">
        <f t="shared" si="2"/>
        <v>0</v>
      </c>
      <c r="U25" s="336">
        <f t="shared" si="3"/>
        <v>0</v>
      </c>
      <c r="V25" s="336">
        <f t="shared" si="4"/>
        <v>118.8</v>
      </c>
      <c r="W25" s="336">
        <f t="shared" si="5"/>
        <v>177.6</v>
      </c>
    </row>
    <row r="26" s="213" customFormat="1" spans="1:23">
      <c r="A26" s="278">
        <v>1010</v>
      </c>
      <c r="B26" s="67" t="s">
        <v>74</v>
      </c>
      <c r="C26" s="279">
        <v>0</v>
      </c>
      <c r="D26" s="280">
        <f>SUMPRODUCT((Archives!$N$1005:$N$10000=Lang!A$4)*(Archives!$F$1005:$F$10000=$A26)*-Archives!$A$1005:$A$10000)+SUMPRODUCT((Archives!$N$1005:$N$10000=Lang!A$5)*(Archives!$F$1005:$F$10000=$A26)*-Archives!$A$1005:$A$10000)-$C26+$I26</f>
        <v>0</v>
      </c>
      <c r="E26" s="281" t="s">
        <v>60</v>
      </c>
      <c r="F26" s="282">
        <v>14.8</v>
      </c>
      <c r="G26" s="283">
        <v>9.9</v>
      </c>
      <c r="H26" s="284">
        <v>7.4</v>
      </c>
      <c r="I26" s="319">
        <v>0</v>
      </c>
      <c r="J26" s="320" t="s">
        <v>61</v>
      </c>
      <c r="K26" s="321">
        <v>0.301</v>
      </c>
      <c r="L26" s="322"/>
      <c r="M26" s="323"/>
      <c r="N26" s="324"/>
      <c r="O26" s="325">
        <f t="shared" si="0"/>
        <v>0</v>
      </c>
      <c r="P26" s="326">
        <v>2</v>
      </c>
      <c r="Q26" s="338">
        <f>IF(ISBLANK(A26),0,IF(Set!$F$2="TTC",IF(P26=1,O26-(O26*100)/(100+Set!$C$2),(IF(P26=2,O26-(O26*100)/(100+Set!$C$3),0))),IF(P26=1,O26*Set!$C$2/(100),(IF(P26=2,O26*Set!$C$3/(100),0)))))</f>
        <v>0</v>
      </c>
      <c r="R26" s="335"/>
      <c r="S26" s="336">
        <f t="shared" si="1"/>
        <v>0</v>
      </c>
      <c r="T26" s="337">
        <f t="shared" si="2"/>
        <v>0</v>
      </c>
      <c r="U26" s="336">
        <f t="shared" si="3"/>
        <v>0</v>
      </c>
      <c r="V26" s="336">
        <f t="shared" si="4"/>
        <v>0</v>
      </c>
      <c r="W26" s="336">
        <f t="shared" si="5"/>
        <v>0</v>
      </c>
    </row>
    <row r="27" s="213" customFormat="1" hidden="1" spans="1:23">
      <c r="A27" s="278">
        <v>1011</v>
      </c>
      <c r="B27" s="67" t="s">
        <v>75</v>
      </c>
      <c r="C27" s="279"/>
      <c r="D27" s="280">
        <f>SUMPRODUCT((Archives!$N$1005:$N$10000=Lang!A$4)*(Archives!$F$1005:$F$10000=$A27)*-Archives!$A$1005:$A$10000)+SUMPRODUCT((Archives!$N$1005:$N$10000=Lang!A$5)*(Archives!$F$1005:$F$10000=$A27)*-Archives!$A$1005:$A$10000)-$C27+$I27</f>
        <v>1</v>
      </c>
      <c r="E27" s="281" t="s">
        <v>60</v>
      </c>
      <c r="F27" s="282">
        <v>14.8</v>
      </c>
      <c r="G27" s="283">
        <v>9.9</v>
      </c>
      <c r="H27" s="284">
        <v>7.4</v>
      </c>
      <c r="I27" s="319">
        <v>1</v>
      </c>
      <c r="J27" s="320" t="s">
        <v>61</v>
      </c>
      <c r="K27" s="321">
        <v>0.301</v>
      </c>
      <c r="L27" s="322"/>
      <c r="M27" s="323"/>
      <c r="N27" s="324"/>
      <c r="O27" s="325">
        <f t="shared" si="0"/>
        <v>0</v>
      </c>
      <c r="P27" s="326">
        <v>2</v>
      </c>
      <c r="Q27" s="338">
        <f>IF(ISBLANK(A27),0,IF(Set!$F$2="TTC",IF(P27=1,O27-(O27*100)/(100+Set!$C$2),(IF(P27=2,O27-(O27*100)/(100+Set!$C$3),0))),IF(P27=1,O27*Set!$C$2/(100),(IF(P27=2,O27*Set!$C$3/(100),0)))))</f>
        <v>0</v>
      </c>
      <c r="R27" s="335"/>
      <c r="S27" s="336">
        <f t="shared" si="1"/>
        <v>0</v>
      </c>
      <c r="T27" s="337">
        <f t="shared" si="2"/>
        <v>0</v>
      </c>
      <c r="U27" s="336">
        <f t="shared" si="3"/>
        <v>0</v>
      </c>
      <c r="V27" s="336">
        <f t="shared" si="4"/>
        <v>9.9</v>
      </c>
      <c r="W27" s="336">
        <f t="shared" si="5"/>
        <v>14.8</v>
      </c>
    </row>
    <row r="28" s="213" customFormat="1" ht="38.25" spans="1:23">
      <c r="A28" s="278">
        <v>1012</v>
      </c>
      <c r="B28" s="67" t="s">
        <v>76</v>
      </c>
      <c r="C28" s="279">
        <v>0.043</v>
      </c>
      <c r="D28" s="280">
        <f>SUMPRODUCT((Archives!$N$1005:$N$10000=Lang!A$4)*(Archives!$F$1005:$F$10000=$A28)*-Archives!$A$1005:$A$10000)+SUMPRODUCT((Archives!$N$1005:$N$10000=Lang!A$5)*(Archives!$F$1005:$F$10000=$A28)*-Archives!$A$1005:$A$10000)-$C28+$I28</f>
        <v>3.957</v>
      </c>
      <c r="E28" s="281" t="s">
        <v>77</v>
      </c>
      <c r="F28" s="282">
        <v>1287</v>
      </c>
      <c r="G28" s="283">
        <v>900.9</v>
      </c>
      <c r="H28" s="284">
        <v>643.5</v>
      </c>
      <c r="I28" s="319">
        <v>4</v>
      </c>
      <c r="J28" s="320"/>
      <c r="K28" s="321">
        <v>1.5</v>
      </c>
      <c r="L28" s="322"/>
      <c r="M28" s="323"/>
      <c r="N28" s="324"/>
      <c r="O28" s="325">
        <f t="shared" si="0"/>
        <v>55.341</v>
      </c>
      <c r="P28" s="326">
        <v>1</v>
      </c>
      <c r="Q28" s="338">
        <f>IF(ISBLANK(A28),0,IF(Set!$F$2="TTC",IF(P28=1,O28-(O28*100)/(100+Set!$C$2),(IF(P28=2,O28-(O28*100)/(100+Set!$C$3),0))),IF(P28=1,O28*Set!$C$2/(100),(IF(P28=2,O28*Set!$C$3/(100),0)))))</f>
        <v>4.14673543015726</v>
      </c>
      <c r="R28" s="335"/>
      <c r="S28" s="336">
        <f t="shared" si="1"/>
        <v>16.6023</v>
      </c>
      <c r="T28" s="337">
        <f t="shared" si="2"/>
        <v>0.0645</v>
      </c>
      <c r="U28" s="336">
        <f t="shared" si="3"/>
        <v>55.341</v>
      </c>
      <c r="V28" s="336">
        <f t="shared" si="4"/>
        <v>3564.8613</v>
      </c>
      <c r="W28" s="336">
        <f t="shared" si="5"/>
        <v>5092.659</v>
      </c>
    </row>
    <row r="29" s="213" customFormat="1" ht="51" spans="1:23">
      <c r="A29" s="278">
        <v>7611709823406</v>
      </c>
      <c r="B29" s="67" t="s">
        <v>78</v>
      </c>
      <c r="C29" s="279">
        <v>1</v>
      </c>
      <c r="D29" s="280">
        <f>SUMPRODUCT((Archives!$N$1005:$N$10000=Lang!A$4)*(Archives!$F$1005:$F$10000=$A29)*-Archives!$A$1005:$A$10000)+SUMPRODUCT((Archives!$N$1005:$N$10000=Lang!A$5)*(Archives!$F$1005:$F$10000=$A29)*-Archives!$A$1005:$A$10000)-$C29+$I29</f>
        <v>5</v>
      </c>
      <c r="E29" s="281" t="s">
        <v>79</v>
      </c>
      <c r="F29" s="282">
        <v>1789</v>
      </c>
      <c r="G29" s="283">
        <v>1252.3</v>
      </c>
      <c r="H29" s="284">
        <v>894.5</v>
      </c>
      <c r="I29" s="319">
        <v>6</v>
      </c>
      <c r="J29" s="320"/>
      <c r="K29" s="321">
        <v>2.7</v>
      </c>
      <c r="L29" s="322"/>
      <c r="M29" s="323"/>
      <c r="N29" s="324">
        <v>3</v>
      </c>
      <c r="O29" s="325">
        <f t="shared" si="0"/>
        <v>1735.33</v>
      </c>
      <c r="P29" s="326">
        <v>1</v>
      </c>
      <c r="Q29" s="338">
        <f>IF(ISBLANK(A29),0,IF(Set!$F$2="TTC",IF(P29=1,O29-(O29*100)/(100+Set!$C$2),(IF(P29=2,O29-(O29*100)/(100+Set!$C$3),0))),IF(P29=1,O29*Set!$C$2/(100),(IF(P29=2,O29*Set!$C$3/(100),0)))))</f>
        <v>130.029352451434</v>
      </c>
      <c r="R29" s="335"/>
      <c r="S29" s="336">
        <f t="shared" si="1"/>
        <v>483.03</v>
      </c>
      <c r="T29" s="337">
        <f t="shared" si="2"/>
        <v>2.7</v>
      </c>
      <c r="U29" s="336">
        <f t="shared" si="3"/>
        <v>1789</v>
      </c>
      <c r="V29" s="336">
        <f t="shared" si="4"/>
        <v>6261.5</v>
      </c>
      <c r="W29" s="336">
        <f t="shared" si="5"/>
        <v>8945</v>
      </c>
    </row>
    <row r="30" s="213" customFormat="1" ht="153" hidden="1" spans="1:23">
      <c r="A30" s="278">
        <v>1410</v>
      </c>
      <c r="B30" s="67" t="s">
        <v>80</v>
      </c>
      <c r="C30" s="279"/>
      <c r="D30" s="280">
        <f>SUMPRODUCT((Archives!$N$1005:$N$10000=Lang!A$4)*(Archives!$F$1005:$F$10000=$A30)*-Archives!$A$1005:$A$10000)+SUMPRODUCT((Archives!$N$1005:$N$10000=Lang!A$5)*(Archives!$F$1005:$F$10000=$A30)*-Archives!$A$1005:$A$10000)-$C30+$I30</f>
        <v>0</v>
      </c>
      <c r="E30" s="281" t="s">
        <v>81</v>
      </c>
      <c r="F30" s="282">
        <v>329</v>
      </c>
      <c r="G30" s="283">
        <v>55.3</v>
      </c>
      <c r="H30" s="284">
        <v>39.5</v>
      </c>
      <c r="I30" s="319"/>
      <c r="J30" s="320"/>
      <c r="K30" s="321"/>
      <c r="L30" s="322"/>
      <c r="M30" s="323"/>
      <c r="N30" s="324"/>
      <c r="O30" s="325">
        <f t="shared" si="0"/>
        <v>0</v>
      </c>
      <c r="P30" s="326">
        <v>1</v>
      </c>
      <c r="Q30" s="338">
        <f>IF(ISBLANK(A30),0,IF(Set!$F$2="TTC",IF(P30=1,O30-(O30*100)/(100+Set!$C$2),(IF(P30=2,O30-(O30*100)/(100+Set!$C$3),0))),IF(P30=1,O30*Set!$C$2/(100),(IF(P30=2,O30*Set!$C$3/(100),0)))))</f>
        <v>0</v>
      </c>
      <c r="R30" s="335"/>
      <c r="S30" s="336">
        <f t="shared" si="1"/>
        <v>0</v>
      </c>
      <c r="T30" s="337">
        <f t="shared" si="2"/>
        <v>0</v>
      </c>
      <c r="U30" s="336">
        <f t="shared" si="3"/>
        <v>0</v>
      </c>
      <c r="V30" s="336">
        <f t="shared" si="4"/>
        <v>0</v>
      </c>
      <c r="W30" s="336">
        <f t="shared" si="5"/>
        <v>0</v>
      </c>
    </row>
    <row r="31" s="213" customFormat="1" ht="38.25" hidden="1" spans="1:23">
      <c r="A31" s="278">
        <v>1415</v>
      </c>
      <c r="B31" s="67" t="s">
        <v>82</v>
      </c>
      <c r="C31" s="279"/>
      <c r="D31" s="280">
        <f>SUMPRODUCT((Archives!$N$1005:$N$10000=Lang!A$4)*(Archives!$F$1005:$F$10000=$A31)*-Archives!$A$1005:$A$10000)+SUMPRODUCT((Archives!$N$1005:$N$10000=Lang!A$5)*(Archives!$F$1005:$F$10000=$A31)*-Archives!$A$1005:$A$10000)-$C31+$I31</f>
        <v>0</v>
      </c>
      <c r="E31" s="281" t="s">
        <v>81</v>
      </c>
      <c r="F31" s="282">
        <v>280</v>
      </c>
      <c r="G31" s="283">
        <v>196</v>
      </c>
      <c r="H31" s="284">
        <v>140</v>
      </c>
      <c r="I31" s="319"/>
      <c r="J31" s="320"/>
      <c r="K31" s="321"/>
      <c r="L31" s="322"/>
      <c r="M31" s="323"/>
      <c r="N31" s="324"/>
      <c r="O31" s="325">
        <f t="shared" si="0"/>
        <v>0</v>
      </c>
      <c r="P31" s="326">
        <v>1</v>
      </c>
      <c r="Q31" s="338">
        <f>IF(ISBLANK(A31),0,IF(Set!$F$2="TTC",IF(P31=1,O31-(O31*100)/(100+Set!$C$2),(IF(P31=2,O31-(O31*100)/(100+Set!$C$3),0))),IF(P31=1,O31*Set!$C$2/(100),(IF(P31=2,O31*Set!$C$3/(100),0)))))</f>
        <v>0</v>
      </c>
      <c r="R31" s="335"/>
      <c r="S31" s="336">
        <f t="shared" si="1"/>
        <v>0</v>
      </c>
      <c r="T31" s="337">
        <f t="shared" si="2"/>
        <v>0</v>
      </c>
      <c r="U31" s="336">
        <f t="shared" si="3"/>
        <v>0</v>
      </c>
      <c r="V31" s="336">
        <f t="shared" si="4"/>
        <v>0</v>
      </c>
      <c r="W31" s="336">
        <f t="shared" si="5"/>
        <v>0</v>
      </c>
    </row>
    <row r="32" s="213" customFormat="1" hidden="1" spans="1:23">
      <c r="A32" s="278">
        <v>1420</v>
      </c>
      <c r="B32" s="67" t="s">
        <v>83</v>
      </c>
      <c r="C32" s="279"/>
      <c r="D32" s="280">
        <f>SUMPRODUCT((Archives!$N$1005:$N$10000=Lang!A$4)*(Archives!$F$1005:$F$10000=$A32)*-Archives!$A$1005:$A$10000)+SUMPRODUCT((Archives!$N$1005:$N$10000=Lang!A$5)*(Archives!$F$1005:$F$10000=$A32)*-Archives!$A$1005:$A$10000)-$C32+$I32</f>
        <v>0</v>
      </c>
      <c r="E32" s="281" t="s">
        <v>81</v>
      </c>
      <c r="F32" s="282">
        <v>80</v>
      </c>
      <c r="G32" s="283">
        <v>56</v>
      </c>
      <c r="H32" s="284">
        <v>40</v>
      </c>
      <c r="I32" s="319"/>
      <c r="J32" s="320"/>
      <c r="K32" s="321"/>
      <c r="L32" s="322"/>
      <c r="M32" s="323"/>
      <c r="N32" s="324"/>
      <c r="O32" s="325">
        <f t="shared" si="0"/>
        <v>0</v>
      </c>
      <c r="P32" s="326">
        <v>1</v>
      </c>
      <c r="Q32" s="338">
        <f>IF(ISBLANK(A32),0,IF(Set!$F$2="TTC",IF(P32=1,O32-(O32*100)/(100+Set!$C$2),(IF(P32=2,O32-(O32*100)/(100+Set!$C$3),0))),IF(P32=1,O32*Set!$C$2/(100),(IF(P32=2,O32*Set!$C$3/(100),0)))))</f>
        <v>0</v>
      </c>
      <c r="R32" s="335"/>
      <c r="S32" s="336">
        <f t="shared" si="1"/>
        <v>0</v>
      </c>
      <c r="T32" s="337">
        <f t="shared" si="2"/>
        <v>0</v>
      </c>
      <c r="U32" s="336">
        <f t="shared" si="3"/>
        <v>0</v>
      </c>
      <c r="V32" s="336">
        <f t="shared" si="4"/>
        <v>0</v>
      </c>
      <c r="W32" s="336">
        <f t="shared" si="5"/>
        <v>0</v>
      </c>
    </row>
    <row r="33" s="213" customFormat="1" hidden="1" spans="1:23">
      <c r="A33" s="278">
        <v>1421</v>
      </c>
      <c r="B33" s="67" t="s">
        <v>84</v>
      </c>
      <c r="C33" s="279"/>
      <c r="D33" s="280">
        <f>SUMPRODUCT((Archives!$N$1005:$N$10000=Lang!A$4)*(Archives!$F$1005:$F$10000=$A33)*-Archives!$A$1005:$A$10000)+SUMPRODUCT((Archives!$N$1005:$N$10000=Lang!A$5)*(Archives!$F$1005:$F$10000=$A33)*-Archives!$A$1005:$A$10000)-$C33+$I33</f>
        <v>3</v>
      </c>
      <c r="E33" s="281" t="s">
        <v>85</v>
      </c>
      <c r="F33" s="282">
        <v>16</v>
      </c>
      <c r="G33" s="283">
        <v>10.56</v>
      </c>
      <c r="H33" s="284">
        <v>9.504</v>
      </c>
      <c r="I33" s="319">
        <v>3</v>
      </c>
      <c r="J33" s="320"/>
      <c r="K33" s="321">
        <v>0.16</v>
      </c>
      <c r="L33" s="322"/>
      <c r="M33" s="323"/>
      <c r="N33" s="324"/>
      <c r="O33" s="325">
        <f t="shared" si="0"/>
        <v>0</v>
      </c>
      <c r="P33" s="326">
        <v>1</v>
      </c>
      <c r="Q33" s="338">
        <f>IF(ISBLANK(A33),0,IF(Set!$F$2="TTC",IF(P33=1,O33-(O33*100)/(100+Set!$C$2),(IF(P33=2,O33-(O33*100)/(100+Set!$C$3),0))),IF(P33=1,O33*Set!$C$2/(100),(IF(P33=2,O33*Set!$C$3/(100),0)))))</f>
        <v>0</v>
      </c>
      <c r="R33" s="335"/>
      <c r="S33" s="336">
        <f t="shared" si="1"/>
        <v>0</v>
      </c>
      <c r="T33" s="337">
        <f t="shared" si="2"/>
        <v>0</v>
      </c>
      <c r="U33" s="336">
        <f t="shared" si="3"/>
        <v>0</v>
      </c>
      <c r="V33" s="336">
        <f t="shared" si="4"/>
        <v>31.68</v>
      </c>
      <c r="W33" s="336">
        <f t="shared" si="5"/>
        <v>48</v>
      </c>
    </row>
    <row r="34" s="213" customFormat="1" hidden="1" spans="1:23">
      <c r="A34" s="278">
        <v>1422</v>
      </c>
      <c r="B34" s="67" t="s">
        <v>86</v>
      </c>
      <c r="C34" s="279"/>
      <c r="D34" s="280">
        <f>SUMPRODUCT((Archives!$N$1005:$N$10000=Lang!A$4)*(Archives!$F$1005:$F$10000=$A34)*-Archives!$A$1005:$A$10000)+SUMPRODUCT((Archives!$N$1005:$N$10000=Lang!A$5)*(Archives!$F$1005:$F$10000=$A34)*-Archives!$A$1005:$A$10000)-$C34+$I34</f>
        <v>4</v>
      </c>
      <c r="E34" s="281" t="s">
        <v>87</v>
      </c>
      <c r="F34" s="282">
        <v>17</v>
      </c>
      <c r="G34" s="283">
        <v>11.22</v>
      </c>
      <c r="H34" s="284">
        <v>10.098</v>
      </c>
      <c r="I34" s="319">
        <v>4</v>
      </c>
      <c r="J34" s="320"/>
      <c r="K34" s="321">
        <v>0.17</v>
      </c>
      <c r="L34" s="322"/>
      <c r="M34" s="323"/>
      <c r="N34" s="324"/>
      <c r="O34" s="325">
        <f t="shared" si="0"/>
        <v>0</v>
      </c>
      <c r="P34" s="326">
        <v>1</v>
      </c>
      <c r="Q34" s="338">
        <f>IF(ISBLANK(A34),0,IF(Set!$F$2="TTC",IF(P34=1,O34-(O34*100)/(100+Set!$C$2),(IF(P34=2,O34-(O34*100)/(100+Set!$C$3),0))),IF(P34=1,O34*Set!$C$2/(100),(IF(P34=2,O34*Set!$C$3/(100),0)))))</f>
        <v>0</v>
      </c>
      <c r="R34" s="335"/>
      <c r="S34" s="336">
        <f t="shared" si="1"/>
        <v>0</v>
      </c>
      <c r="T34" s="337">
        <f t="shared" si="2"/>
        <v>0</v>
      </c>
      <c r="U34" s="336">
        <f t="shared" si="3"/>
        <v>0</v>
      </c>
      <c r="V34" s="336">
        <f t="shared" si="4"/>
        <v>44.88</v>
      </c>
      <c r="W34" s="336">
        <f t="shared" si="5"/>
        <v>68</v>
      </c>
    </row>
    <row r="35" s="213" customFormat="1" hidden="1" spans="1:23">
      <c r="A35" s="278">
        <v>1423</v>
      </c>
      <c r="B35" s="67" t="s">
        <v>88</v>
      </c>
      <c r="C35" s="279"/>
      <c r="D35" s="280">
        <f>SUMPRODUCT((Archives!$N$1005:$N$10000=Lang!A$4)*(Archives!$F$1005:$F$10000=$A35)*-Archives!$A$1005:$A$10000)+SUMPRODUCT((Archives!$N$1005:$N$10000=Lang!A$5)*(Archives!$F$1005:$F$10000=$A35)*-Archives!$A$1005:$A$10000)-$C35+$I35</f>
        <v>5</v>
      </c>
      <c r="E35" s="281" t="s">
        <v>89</v>
      </c>
      <c r="F35" s="282">
        <v>18</v>
      </c>
      <c r="G35" s="283">
        <v>11.88</v>
      </c>
      <c r="H35" s="284">
        <v>10.692</v>
      </c>
      <c r="I35" s="319">
        <v>5</v>
      </c>
      <c r="J35" s="320"/>
      <c r="K35" s="321">
        <v>0.18</v>
      </c>
      <c r="L35" s="322"/>
      <c r="M35" s="323"/>
      <c r="N35" s="324"/>
      <c r="O35" s="325">
        <f t="shared" si="0"/>
        <v>0</v>
      </c>
      <c r="P35" s="326">
        <v>1</v>
      </c>
      <c r="Q35" s="338">
        <f>IF(ISBLANK(A35),0,IF(Set!$F$2="TTC",IF(P35=1,O35-(O35*100)/(100+Set!$C$2),(IF(P35=2,O35-(O35*100)/(100+Set!$C$3),0))),IF(P35=1,O35*Set!$C$2/(100),(IF(P35=2,O35*Set!$C$3/(100),0)))))</f>
        <v>0</v>
      </c>
      <c r="R35" s="335"/>
      <c r="S35" s="336">
        <f t="shared" si="1"/>
        <v>0</v>
      </c>
      <c r="T35" s="337">
        <f t="shared" si="2"/>
        <v>0</v>
      </c>
      <c r="U35" s="336">
        <f t="shared" si="3"/>
        <v>0</v>
      </c>
      <c r="V35" s="336">
        <f t="shared" si="4"/>
        <v>59.4</v>
      </c>
      <c r="W35" s="336">
        <f t="shared" si="5"/>
        <v>90</v>
      </c>
    </row>
    <row r="36" s="213" customFormat="1" hidden="1" spans="1:23">
      <c r="A36" s="278">
        <v>1424</v>
      </c>
      <c r="B36" s="67" t="s">
        <v>90</v>
      </c>
      <c r="C36" s="279"/>
      <c r="D36" s="280">
        <f>SUMPRODUCT((Archives!$N$1005:$N$10000=Lang!A$4)*(Archives!$F$1005:$F$10000=$A36)*-Archives!$A$1005:$A$10000)+SUMPRODUCT((Archives!$N$1005:$N$10000=Lang!A$5)*(Archives!$F$1005:$F$10000=$A36)*-Archives!$A$1005:$A$10000)-$C36+$I36</f>
        <v>6</v>
      </c>
      <c r="E36" s="281" t="s">
        <v>91</v>
      </c>
      <c r="F36" s="282">
        <v>19</v>
      </c>
      <c r="G36" s="283">
        <v>12.54</v>
      </c>
      <c r="H36" s="284">
        <v>11.286</v>
      </c>
      <c r="I36" s="319">
        <v>6</v>
      </c>
      <c r="J36" s="320"/>
      <c r="K36" s="321">
        <v>0.19</v>
      </c>
      <c r="L36" s="322"/>
      <c r="M36" s="323"/>
      <c r="N36" s="324"/>
      <c r="O36" s="325">
        <f t="shared" si="0"/>
        <v>0</v>
      </c>
      <c r="P36" s="326">
        <v>1</v>
      </c>
      <c r="Q36" s="338">
        <f>IF(ISBLANK(A36),0,IF(Set!$F$2="TTC",IF(P36=1,O36-(O36*100)/(100+Set!$C$2),(IF(P36=2,O36-(O36*100)/(100+Set!$C$3),0))),IF(P36=1,O36*Set!$C$2/(100),(IF(P36=2,O36*Set!$C$3/(100),0)))))</f>
        <v>0</v>
      </c>
      <c r="R36" s="335"/>
      <c r="S36" s="336">
        <f t="shared" si="1"/>
        <v>0</v>
      </c>
      <c r="T36" s="337">
        <f t="shared" si="2"/>
        <v>0</v>
      </c>
      <c r="U36" s="336">
        <f t="shared" si="3"/>
        <v>0</v>
      </c>
      <c r="V36" s="336">
        <f t="shared" si="4"/>
        <v>75.24</v>
      </c>
      <c r="W36" s="336">
        <f t="shared" si="5"/>
        <v>114</v>
      </c>
    </row>
    <row r="37" s="213" customFormat="1" hidden="1" spans="1:23">
      <c r="A37" s="278">
        <v>1425</v>
      </c>
      <c r="B37" s="67" t="s">
        <v>92</v>
      </c>
      <c r="C37" s="279"/>
      <c r="D37" s="280">
        <f>SUMPRODUCT((Archives!$N$1005:$N$10000=Lang!A$4)*(Archives!$F$1005:$F$10000=$A37)*-Archives!$A$1005:$A$10000)+SUMPRODUCT((Archives!$N$1005:$N$10000=Lang!A$5)*(Archives!$F$1005:$F$10000=$A37)*-Archives!$A$1005:$A$10000)-$C37+$I37</f>
        <v>2</v>
      </c>
      <c r="E37" s="281" t="s">
        <v>93</v>
      </c>
      <c r="F37" s="282">
        <v>20</v>
      </c>
      <c r="G37" s="283">
        <v>13.2</v>
      </c>
      <c r="H37" s="284">
        <v>11.88</v>
      </c>
      <c r="I37" s="319">
        <f>2</f>
        <v>2</v>
      </c>
      <c r="J37" s="320"/>
      <c r="K37" s="321">
        <v>0.2</v>
      </c>
      <c r="L37" s="322"/>
      <c r="M37" s="323"/>
      <c r="N37" s="324"/>
      <c r="O37" s="325">
        <f t="shared" si="0"/>
        <v>0</v>
      </c>
      <c r="P37" s="326">
        <v>1</v>
      </c>
      <c r="Q37" s="338">
        <f>IF(ISBLANK(A37),0,IF(Set!$F$2="TTC",IF(P37=1,O37-(O37*100)/(100+Set!$C$2),(IF(P37=2,O37-(O37*100)/(100+Set!$C$3),0))),IF(P37=1,O37*Set!$C$2/(100),(IF(P37=2,O37*Set!$C$3/(100),0)))))</f>
        <v>0</v>
      </c>
      <c r="R37" s="335"/>
      <c r="S37" s="336">
        <f t="shared" si="1"/>
        <v>0</v>
      </c>
      <c r="T37" s="337">
        <f t="shared" si="2"/>
        <v>0</v>
      </c>
      <c r="U37" s="336">
        <f t="shared" si="3"/>
        <v>0</v>
      </c>
      <c r="V37" s="336">
        <f t="shared" si="4"/>
        <v>26.4</v>
      </c>
      <c r="W37" s="336">
        <f t="shared" si="5"/>
        <v>40</v>
      </c>
    </row>
    <row r="38" s="213" customFormat="1" hidden="1" spans="1:23">
      <c r="A38" s="278">
        <v>1426</v>
      </c>
      <c r="B38" s="67" t="s">
        <v>94</v>
      </c>
      <c r="C38" s="279"/>
      <c r="D38" s="280">
        <f>SUMPRODUCT((Archives!$N$1005:$N$10000=Lang!A$4)*(Archives!$F$1005:$F$10000=$A38)*-Archives!$A$1005:$A$10000)+SUMPRODUCT((Archives!$N$1005:$N$10000=Lang!A$5)*(Archives!$F$1005:$F$10000=$A38)*-Archives!$A$1005:$A$10000)-$C38+$I38</f>
        <v>10</v>
      </c>
      <c r="E38" s="281" t="s">
        <v>95</v>
      </c>
      <c r="F38" s="282">
        <v>21</v>
      </c>
      <c r="G38" s="283">
        <v>13.86</v>
      </c>
      <c r="H38" s="284">
        <v>12.474</v>
      </c>
      <c r="I38" s="319">
        <v>10</v>
      </c>
      <c r="J38" s="320"/>
      <c r="K38" s="321">
        <v>0.21</v>
      </c>
      <c r="L38" s="322"/>
      <c r="M38" s="323"/>
      <c r="N38" s="324"/>
      <c r="O38" s="325">
        <f t="shared" si="0"/>
        <v>0</v>
      </c>
      <c r="P38" s="326">
        <v>1</v>
      </c>
      <c r="Q38" s="338">
        <f>IF(ISBLANK(A38),0,IF(Set!$F$2="TTC",IF(P38=1,O38-(O38*100)/(100+Set!$C$2),(IF(P38=2,O38-(O38*100)/(100+Set!$C$3),0))),IF(P38=1,O38*Set!$C$2/(100),(IF(P38=2,O38*Set!$C$3/(100),0)))))</f>
        <v>0</v>
      </c>
      <c r="R38" s="335"/>
      <c r="S38" s="336">
        <f t="shared" si="1"/>
        <v>0</v>
      </c>
      <c r="T38" s="337">
        <f t="shared" si="2"/>
        <v>0</v>
      </c>
      <c r="U38" s="336">
        <f t="shared" si="3"/>
        <v>0</v>
      </c>
      <c r="V38" s="336">
        <f t="shared" si="4"/>
        <v>138.6</v>
      </c>
      <c r="W38" s="336">
        <f t="shared" si="5"/>
        <v>210</v>
      </c>
    </row>
    <row r="39" s="213" customFormat="1" hidden="1" spans="1:23">
      <c r="A39" s="278">
        <v>1427</v>
      </c>
      <c r="B39" s="67" t="s">
        <v>96</v>
      </c>
      <c r="C39" s="279"/>
      <c r="D39" s="280">
        <f>SUMPRODUCT((Archives!$N$1005:$N$10000=Lang!A$4)*(Archives!$F$1005:$F$10000=$A39)*-Archives!$A$1005:$A$10000)+SUMPRODUCT((Archives!$N$1005:$N$10000=Lang!A$5)*(Archives!$F$1005:$F$10000=$A39)*-Archives!$A$1005:$A$10000)-$C39+$I39</f>
        <v>5</v>
      </c>
      <c r="E39" s="281" t="s">
        <v>97</v>
      </c>
      <c r="F39" s="282">
        <v>22</v>
      </c>
      <c r="G39" s="283">
        <v>14.52</v>
      </c>
      <c r="H39" s="284">
        <v>13.068</v>
      </c>
      <c r="I39" s="319">
        <v>5</v>
      </c>
      <c r="J39" s="320"/>
      <c r="K39" s="321">
        <v>0.22</v>
      </c>
      <c r="L39" s="322"/>
      <c r="M39" s="323"/>
      <c r="N39" s="324"/>
      <c r="O39" s="325">
        <f t="shared" si="0"/>
        <v>0</v>
      </c>
      <c r="P39" s="326">
        <v>1</v>
      </c>
      <c r="Q39" s="338">
        <f>IF(ISBLANK(A39),0,IF(Set!$F$2="TTC",IF(P39=1,O39-(O39*100)/(100+Set!$C$2),(IF(P39=2,O39-(O39*100)/(100+Set!$C$3),0))),IF(P39=1,O39*Set!$C$2/(100),(IF(P39=2,O39*Set!$C$3/(100),0)))))</f>
        <v>0</v>
      </c>
      <c r="R39" s="335"/>
      <c r="S39" s="336">
        <f t="shared" si="1"/>
        <v>0</v>
      </c>
      <c r="T39" s="337">
        <f t="shared" si="2"/>
        <v>0</v>
      </c>
      <c r="U39" s="336">
        <f t="shared" si="3"/>
        <v>0</v>
      </c>
      <c r="V39" s="336">
        <f t="shared" si="4"/>
        <v>72.6</v>
      </c>
      <c r="W39" s="336">
        <f t="shared" si="5"/>
        <v>110</v>
      </c>
    </row>
    <row r="40" s="213" customFormat="1" hidden="1" spans="1:23">
      <c r="A40" s="278">
        <v>1428</v>
      </c>
      <c r="B40" s="67" t="s">
        <v>98</v>
      </c>
      <c r="C40" s="279"/>
      <c r="D40" s="280">
        <f>SUMPRODUCT((Archives!$N$1005:$N$10000=Lang!A$4)*(Archives!$F$1005:$F$10000=$A40)*-Archives!$A$1005:$A$10000)+SUMPRODUCT((Archives!$N$1005:$N$10000=Lang!A$5)*(Archives!$F$1005:$F$10000=$A40)*-Archives!$A$1005:$A$10000)-$C40+$I40</f>
        <v>3</v>
      </c>
      <c r="E40" s="281" t="s">
        <v>60</v>
      </c>
      <c r="F40" s="282">
        <v>23</v>
      </c>
      <c r="G40" s="283">
        <v>15.18</v>
      </c>
      <c r="H40" s="284">
        <v>13.662</v>
      </c>
      <c r="I40" s="319">
        <v>3</v>
      </c>
      <c r="J40" s="320"/>
      <c r="K40" s="321">
        <v>0.23</v>
      </c>
      <c r="L40" s="322"/>
      <c r="M40" s="323"/>
      <c r="N40" s="324"/>
      <c r="O40" s="325">
        <f t="shared" si="0"/>
        <v>0</v>
      </c>
      <c r="P40" s="326">
        <v>1</v>
      </c>
      <c r="Q40" s="338">
        <f>IF(ISBLANK(A40),0,IF(Set!$F$2="TTC",IF(P40=1,O40-(O40*100)/(100+Set!$C$2),(IF(P40=2,O40-(O40*100)/(100+Set!$C$3),0))),IF(P40=1,O40*Set!$C$2/(100),(IF(P40=2,O40*Set!$C$3/(100),0)))))</f>
        <v>0</v>
      </c>
      <c r="R40" s="335"/>
      <c r="S40" s="336">
        <f t="shared" si="1"/>
        <v>0</v>
      </c>
      <c r="T40" s="337">
        <f t="shared" si="2"/>
        <v>0</v>
      </c>
      <c r="U40" s="336">
        <f t="shared" si="3"/>
        <v>0</v>
      </c>
      <c r="V40" s="336">
        <f t="shared" si="4"/>
        <v>45.54</v>
      </c>
      <c r="W40" s="336">
        <f t="shared" si="5"/>
        <v>69</v>
      </c>
    </row>
    <row r="41" s="213" customFormat="1" hidden="1" spans="1:23">
      <c r="A41" s="278">
        <v>1429</v>
      </c>
      <c r="B41" s="67" t="s">
        <v>99</v>
      </c>
      <c r="C41" s="279"/>
      <c r="D41" s="280">
        <f>SUMPRODUCT((Archives!$N$1005:$N$10000=Lang!A$4)*(Archives!$F$1005:$F$10000=$A41)*-Archives!$A$1005:$A$10000)+SUMPRODUCT((Archives!$N$1005:$N$10000=Lang!A$5)*(Archives!$F$1005:$F$10000=$A41)*-Archives!$A$1005:$A$10000)-$C41+$I41</f>
        <v>2</v>
      </c>
      <c r="E41" s="281" t="s">
        <v>100</v>
      </c>
      <c r="F41" s="282">
        <v>24</v>
      </c>
      <c r="G41" s="283">
        <v>15.84</v>
      </c>
      <c r="H41" s="284">
        <v>14.256</v>
      </c>
      <c r="I41" s="319">
        <f>2</f>
        <v>2</v>
      </c>
      <c r="J41" s="320"/>
      <c r="K41" s="321">
        <v>0.24</v>
      </c>
      <c r="L41" s="322"/>
      <c r="M41" s="323"/>
      <c r="N41" s="324"/>
      <c r="O41" s="325">
        <f t="shared" si="0"/>
        <v>0</v>
      </c>
      <c r="P41" s="326">
        <v>1</v>
      </c>
      <c r="Q41" s="338">
        <f>IF(ISBLANK(A41),0,IF(Set!$F$2="TTC",IF(P41=1,O41-(O41*100)/(100+Set!$C$2),(IF(P41=2,O41-(O41*100)/(100+Set!$C$3),0))),IF(P41=1,O41*Set!$C$2/(100),(IF(P41=2,O41*Set!$C$3/(100),0)))))</f>
        <v>0</v>
      </c>
      <c r="R41" s="335"/>
      <c r="S41" s="336">
        <f t="shared" si="1"/>
        <v>0</v>
      </c>
      <c r="T41" s="337">
        <f t="shared" si="2"/>
        <v>0</v>
      </c>
      <c r="U41" s="336">
        <f t="shared" si="3"/>
        <v>0</v>
      </c>
      <c r="V41" s="336">
        <f t="shared" si="4"/>
        <v>31.68</v>
      </c>
      <c r="W41" s="336">
        <f t="shared" si="5"/>
        <v>48</v>
      </c>
    </row>
    <row r="42" s="213" customFormat="1" hidden="1" spans="1:23">
      <c r="A42" s="278">
        <v>1430</v>
      </c>
      <c r="B42" s="67" t="s">
        <v>101</v>
      </c>
      <c r="C42" s="279"/>
      <c r="D42" s="280">
        <f>SUMPRODUCT((Archives!$N$1005:$N$10000=Lang!A$4)*(Archives!$F$1005:$F$10000=$A42)*-Archives!$A$1005:$A$10000)+SUMPRODUCT((Archives!$N$1005:$N$10000=Lang!A$5)*(Archives!$F$1005:$F$10000=$A42)*-Archives!$A$1005:$A$10000)-$C42+$I42</f>
        <v>8</v>
      </c>
      <c r="E42" s="281" t="s">
        <v>102</v>
      </c>
      <c r="F42" s="282">
        <v>25</v>
      </c>
      <c r="G42" s="283">
        <v>16.5</v>
      </c>
      <c r="H42" s="284">
        <v>14.85</v>
      </c>
      <c r="I42" s="319">
        <v>8</v>
      </c>
      <c r="J42" s="320"/>
      <c r="K42" s="321">
        <v>0.25</v>
      </c>
      <c r="L42" s="322"/>
      <c r="M42" s="323"/>
      <c r="N42" s="324"/>
      <c r="O42" s="325">
        <f t="shared" si="0"/>
        <v>0</v>
      </c>
      <c r="P42" s="326">
        <v>1</v>
      </c>
      <c r="Q42" s="338">
        <f>IF(ISBLANK(A42),0,IF(Set!$F$2="TTC",IF(P42=1,O42-(O42*100)/(100+Set!$C$2),(IF(P42=2,O42-(O42*100)/(100+Set!$C$3),0))),IF(P42=1,O42*Set!$C$2/(100),(IF(P42=2,O42*Set!$C$3/(100),0)))))</f>
        <v>0</v>
      </c>
      <c r="R42" s="335"/>
      <c r="S42" s="336">
        <f t="shared" si="1"/>
        <v>0</v>
      </c>
      <c r="T42" s="337">
        <f t="shared" si="2"/>
        <v>0</v>
      </c>
      <c r="U42" s="336">
        <f t="shared" si="3"/>
        <v>0</v>
      </c>
      <c r="V42" s="336">
        <f t="shared" si="4"/>
        <v>132</v>
      </c>
      <c r="W42" s="336">
        <f t="shared" si="5"/>
        <v>200</v>
      </c>
    </row>
    <row r="43" s="213" customFormat="1" hidden="1" spans="1:23">
      <c r="A43" s="278">
        <v>1431</v>
      </c>
      <c r="B43" s="67" t="s">
        <v>103</v>
      </c>
      <c r="C43" s="279"/>
      <c r="D43" s="280">
        <f>SUMPRODUCT((Archives!$N$1005:$N$10000=Lang!A$4)*(Archives!$F$1005:$F$10000=$A43)*-Archives!$A$1005:$A$10000)+SUMPRODUCT((Archives!$N$1005:$N$10000=Lang!A$5)*(Archives!$F$1005:$F$10000=$A43)*-Archives!$A$1005:$A$10000)-$C43+$I43</f>
        <v>1</v>
      </c>
      <c r="E43" s="281" t="s">
        <v>104</v>
      </c>
      <c r="F43" s="282">
        <v>26</v>
      </c>
      <c r="G43" s="283">
        <v>17.16</v>
      </c>
      <c r="H43" s="284">
        <v>15.444</v>
      </c>
      <c r="I43" s="319">
        <v>1</v>
      </c>
      <c r="J43" s="320"/>
      <c r="K43" s="321">
        <v>0.26</v>
      </c>
      <c r="L43" s="322"/>
      <c r="M43" s="323"/>
      <c r="N43" s="324"/>
      <c r="O43" s="325">
        <f t="shared" si="0"/>
        <v>0</v>
      </c>
      <c r="P43" s="326">
        <v>1</v>
      </c>
      <c r="Q43" s="338">
        <f>IF(ISBLANK(A43),0,IF(Set!$F$2="TTC",IF(P43=1,O43-(O43*100)/(100+Set!$C$2),(IF(P43=2,O43-(O43*100)/(100+Set!$C$3),0))),IF(P43=1,O43*Set!$C$2/(100),(IF(P43=2,O43*Set!$C$3/(100),0)))))</f>
        <v>0</v>
      </c>
      <c r="R43" s="335"/>
      <c r="S43" s="336">
        <f t="shared" si="1"/>
        <v>0</v>
      </c>
      <c r="T43" s="337">
        <f t="shared" si="2"/>
        <v>0</v>
      </c>
      <c r="U43" s="336">
        <f t="shared" si="3"/>
        <v>0</v>
      </c>
      <c r="V43" s="336">
        <f t="shared" si="4"/>
        <v>17.16</v>
      </c>
      <c r="W43" s="336">
        <f t="shared" si="5"/>
        <v>26</v>
      </c>
    </row>
    <row r="44" s="213" customFormat="1" hidden="1" spans="1:23">
      <c r="A44" s="278">
        <v>1432</v>
      </c>
      <c r="B44" s="67" t="s">
        <v>105</v>
      </c>
      <c r="C44" s="279"/>
      <c r="D44" s="280">
        <f>SUMPRODUCT((Archives!$N$1005:$N$10000=Lang!A$4)*(Archives!$F$1005:$F$10000=$A44)*-Archives!$A$1005:$A$10000)+SUMPRODUCT((Archives!$N$1005:$N$10000=Lang!A$5)*(Archives!$F$1005:$F$10000=$A44)*-Archives!$A$1005:$A$10000)-$C44+$I44</f>
        <v>4</v>
      </c>
      <c r="E44" s="281" t="s">
        <v>106</v>
      </c>
      <c r="F44" s="282">
        <v>27</v>
      </c>
      <c r="G44" s="283">
        <v>17.82</v>
      </c>
      <c r="H44" s="284">
        <v>16.038</v>
      </c>
      <c r="I44" s="319">
        <v>4</v>
      </c>
      <c r="J44" s="320"/>
      <c r="K44" s="321">
        <v>0.27</v>
      </c>
      <c r="L44" s="322"/>
      <c r="M44" s="323"/>
      <c r="N44" s="324"/>
      <c r="O44" s="325">
        <f t="shared" si="0"/>
        <v>0</v>
      </c>
      <c r="P44" s="326">
        <v>1</v>
      </c>
      <c r="Q44" s="338">
        <f>IF(ISBLANK(A44),0,IF(Set!$F$2="TTC",IF(P44=1,O44-(O44*100)/(100+Set!$C$2),(IF(P44=2,O44-(O44*100)/(100+Set!$C$3),0))),IF(P44=1,O44*Set!$C$2/(100),(IF(P44=2,O44*Set!$C$3/(100),0)))))</f>
        <v>0</v>
      </c>
      <c r="R44" s="335"/>
      <c r="S44" s="336">
        <f t="shared" si="1"/>
        <v>0</v>
      </c>
      <c r="T44" s="337">
        <f t="shared" si="2"/>
        <v>0</v>
      </c>
      <c r="U44" s="336">
        <f t="shared" si="3"/>
        <v>0</v>
      </c>
      <c r="V44" s="336">
        <f t="shared" si="4"/>
        <v>71.28</v>
      </c>
      <c r="W44" s="336">
        <f t="shared" si="5"/>
        <v>108</v>
      </c>
    </row>
    <row r="45" s="213" customFormat="1" hidden="1" spans="1:23">
      <c r="A45" s="278">
        <v>1433</v>
      </c>
      <c r="B45" s="67" t="s">
        <v>107</v>
      </c>
      <c r="C45" s="279"/>
      <c r="D45" s="280">
        <f>SUMPRODUCT((Archives!$N$1005:$N$10000=Lang!A$4)*(Archives!$F$1005:$F$10000=$A45)*-Archives!$A$1005:$A$10000)+SUMPRODUCT((Archives!$N$1005:$N$10000=Lang!A$5)*(Archives!$F$1005:$F$10000=$A45)*-Archives!$A$1005:$A$10000)-$C45+$I45</f>
        <v>7</v>
      </c>
      <c r="E45" s="281" t="s">
        <v>108</v>
      </c>
      <c r="F45" s="282">
        <v>28</v>
      </c>
      <c r="G45" s="283">
        <v>18.48</v>
      </c>
      <c r="H45" s="284">
        <v>16.632</v>
      </c>
      <c r="I45" s="319">
        <v>7</v>
      </c>
      <c r="J45" s="320"/>
      <c r="K45" s="321">
        <v>0.28</v>
      </c>
      <c r="L45" s="322"/>
      <c r="M45" s="323"/>
      <c r="N45" s="324"/>
      <c r="O45" s="325">
        <f t="shared" si="0"/>
        <v>0</v>
      </c>
      <c r="P45" s="326">
        <v>1</v>
      </c>
      <c r="Q45" s="338">
        <f>IF(ISBLANK(A45),0,IF(Set!$F$2="TTC",IF(P45=1,O45-(O45*100)/(100+Set!$C$2),(IF(P45=2,O45-(O45*100)/(100+Set!$C$3),0))),IF(P45=1,O45*Set!$C$2/(100),(IF(P45=2,O45*Set!$C$3/(100),0)))))</f>
        <v>0</v>
      </c>
      <c r="R45" s="335"/>
      <c r="S45" s="336">
        <f t="shared" si="1"/>
        <v>0</v>
      </c>
      <c r="T45" s="337">
        <f t="shared" si="2"/>
        <v>0</v>
      </c>
      <c r="U45" s="336">
        <f t="shared" si="3"/>
        <v>0</v>
      </c>
      <c r="V45" s="336">
        <f t="shared" si="4"/>
        <v>129.36</v>
      </c>
      <c r="W45" s="336">
        <f t="shared" si="5"/>
        <v>196</v>
      </c>
    </row>
    <row r="46" s="213" customFormat="1" hidden="1" spans="1:23">
      <c r="A46" s="278">
        <v>1434</v>
      </c>
      <c r="B46" s="67" t="s">
        <v>109</v>
      </c>
      <c r="C46" s="279"/>
      <c r="D46" s="280">
        <f>SUMPRODUCT((Archives!$N$1005:$N$10000=Lang!A$4)*(Archives!$F$1005:$F$10000=$A46)*-Archives!$A$1005:$A$10000)+SUMPRODUCT((Archives!$N$1005:$N$10000=Lang!A$5)*(Archives!$F$1005:$F$10000=$A46)*-Archives!$A$1005:$A$10000)-$C46+$I46</f>
        <v>0</v>
      </c>
      <c r="E46" s="281" t="s">
        <v>110</v>
      </c>
      <c r="F46" s="282">
        <v>29</v>
      </c>
      <c r="G46" s="283">
        <v>19.14</v>
      </c>
      <c r="H46" s="284">
        <v>17.226</v>
      </c>
      <c r="I46" s="319">
        <v>0</v>
      </c>
      <c r="J46" s="320"/>
      <c r="K46" s="321">
        <v>0.29</v>
      </c>
      <c r="L46" s="322"/>
      <c r="M46" s="323"/>
      <c r="N46" s="324"/>
      <c r="O46" s="325">
        <f t="shared" si="0"/>
        <v>0</v>
      </c>
      <c r="P46" s="326">
        <v>1</v>
      </c>
      <c r="Q46" s="338">
        <f>IF(ISBLANK(A46),0,IF(Set!$F$2="TTC",IF(P46=1,O46-(O46*100)/(100+Set!$C$2),(IF(P46=2,O46-(O46*100)/(100+Set!$C$3),0))),IF(P46=1,O46*Set!$C$2/(100),(IF(P46=2,O46*Set!$C$3/(100),0)))))</f>
        <v>0</v>
      </c>
      <c r="R46" s="335"/>
      <c r="S46" s="336">
        <f t="shared" si="1"/>
        <v>0</v>
      </c>
      <c r="T46" s="337">
        <f t="shared" si="2"/>
        <v>0</v>
      </c>
      <c r="U46" s="336">
        <f t="shared" si="3"/>
        <v>0</v>
      </c>
      <c r="V46" s="336">
        <f t="shared" si="4"/>
        <v>0</v>
      </c>
      <c r="W46" s="336">
        <f t="shared" si="5"/>
        <v>0</v>
      </c>
    </row>
    <row r="47" s="213" customFormat="1" hidden="1" spans="1:23">
      <c r="A47" s="278">
        <v>1435</v>
      </c>
      <c r="B47" s="67" t="s">
        <v>111</v>
      </c>
      <c r="C47" s="279"/>
      <c r="D47" s="280">
        <f>SUMPRODUCT((Archives!$N$1005:$N$10000=Lang!A$4)*(Archives!$F$1005:$F$10000=$A47)*-Archives!$A$1005:$A$10000)+SUMPRODUCT((Archives!$N$1005:$N$10000=Lang!A$5)*(Archives!$F$1005:$F$10000=$A47)*-Archives!$A$1005:$A$10000)-$C47+$I47</f>
        <v>3</v>
      </c>
      <c r="E47" s="281" t="s">
        <v>77</v>
      </c>
      <c r="F47" s="282">
        <v>30</v>
      </c>
      <c r="G47" s="283">
        <v>19.8</v>
      </c>
      <c r="H47" s="284">
        <v>17.82</v>
      </c>
      <c r="I47" s="319">
        <v>3</v>
      </c>
      <c r="J47" s="320"/>
      <c r="K47" s="321">
        <v>0.3</v>
      </c>
      <c r="L47" s="322"/>
      <c r="M47" s="323"/>
      <c r="N47" s="324"/>
      <c r="O47" s="325">
        <f t="shared" si="0"/>
        <v>0</v>
      </c>
      <c r="P47" s="326">
        <v>1</v>
      </c>
      <c r="Q47" s="338">
        <f>IF(ISBLANK(A47),0,IF(Set!$F$2="TTC",IF(P47=1,O47-(O47*100)/(100+Set!$C$2),(IF(P47=2,O47-(O47*100)/(100+Set!$C$3),0))),IF(P47=1,O47*Set!$C$2/(100),(IF(P47=2,O47*Set!$C$3/(100),0)))))</f>
        <v>0</v>
      </c>
      <c r="R47" s="335"/>
      <c r="S47" s="336">
        <f t="shared" si="1"/>
        <v>0</v>
      </c>
      <c r="T47" s="337">
        <f t="shared" si="2"/>
        <v>0</v>
      </c>
      <c r="U47" s="336">
        <f t="shared" si="3"/>
        <v>0</v>
      </c>
      <c r="V47" s="336">
        <f t="shared" si="4"/>
        <v>59.4</v>
      </c>
      <c r="W47" s="336">
        <f t="shared" si="5"/>
        <v>90</v>
      </c>
    </row>
    <row r="48" s="213" customFormat="1" hidden="1" spans="1:23">
      <c r="A48" s="278">
        <v>1436</v>
      </c>
      <c r="B48" s="67" t="s">
        <v>112</v>
      </c>
      <c r="C48" s="279"/>
      <c r="D48" s="280">
        <f>SUMPRODUCT((Archives!$N$1005:$N$10000=Lang!A$4)*(Archives!$F$1005:$F$10000=$A48)*-Archives!$A$1005:$A$10000)+SUMPRODUCT((Archives!$N$1005:$N$10000=Lang!A$5)*(Archives!$F$1005:$F$10000=$A48)*-Archives!$A$1005:$A$10000)-$C48+$I48</f>
        <v>5</v>
      </c>
      <c r="E48" s="281" t="s">
        <v>113</v>
      </c>
      <c r="F48" s="282">
        <v>31</v>
      </c>
      <c r="G48" s="283">
        <v>20.46</v>
      </c>
      <c r="H48" s="284">
        <v>18.414</v>
      </c>
      <c r="I48" s="319">
        <v>5</v>
      </c>
      <c r="J48" s="320"/>
      <c r="K48" s="321">
        <v>0.31</v>
      </c>
      <c r="L48" s="322"/>
      <c r="M48" s="323"/>
      <c r="N48" s="324"/>
      <c r="O48" s="325">
        <f t="shared" si="0"/>
        <v>0</v>
      </c>
      <c r="P48" s="326">
        <v>1</v>
      </c>
      <c r="Q48" s="338">
        <f>IF(ISBLANK(A48),0,IF(Set!$F$2="TTC",IF(P48=1,O48-(O48*100)/(100+Set!$C$2),(IF(P48=2,O48-(O48*100)/(100+Set!$C$3),0))),IF(P48=1,O48*Set!$C$2/(100),(IF(P48=2,O48*Set!$C$3/(100),0)))))</f>
        <v>0</v>
      </c>
      <c r="R48" s="335"/>
      <c r="S48" s="336">
        <f t="shared" si="1"/>
        <v>0</v>
      </c>
      <c r="T48" s="337">
        <f t="shared" si="2"/>
        <v>0</v>
      </c>
      <c r="U48" s="336">
        <f t="shared" si="3"/>
        <v>0</v>
      </c>
      <c r="V48" s="336">
        <f t="shared" si="4"/>
        <v>102.3</v>
      </c>
      <c r="W48" s="336">
        <f t="shared" si="5"/>
        <v>155</v>
      </c>
    </row>
    <row r="49" s="213" customFormat="1" hidden="1" spans="1:23">
      <c r="A49" s="278">
        <v>1437</v>
      </c>
      <c r="B49" s="67" t="s">
        <v>114</v>
      </c>
      <c r="C49" s="279"/>
      <c r="D49" s="280">
        <f>SUMPRODUCT((Archives!$N$1005:$N$10000=Lang!A$4)*(Archives!$F$1005:$F$10000=$A49)*-Archives!$A$1005:$A$10000)+SUMPRODUCT((Archives!$N$1005:$N$10000=Lang!A$5)*(Archives!$F$1005:$F$10000=$A49)*-Archives!$A$1005:$A$10000)-$C49+$I49</f>
        <v>3</v>
      </c>
      <c r="E49" s="281" t="s">
        <v>115</v>
      </c>
      <c r="F49" s="282">
        <v>32</v>
      </c>
      <c r="G49" s="283">
        <v>21.12</v>
      </c>
      <c r="H49" s="284">
        <v>19.008</v>
      </c>
      <c r="I49" s="319">
        <v>3</v>
      </c>
      <c r="J49" s="320"/>
      <c r="K49" s="321">
        <v>0.32</v>
      </c>
      <c r="L49" s="322"/>
      <c r="M49" s="323"/>
      <c r="N49" s="324"/>
      <c r="O49" s="325">
        <f t="shared" si="0"/>
        <v>0</v>
      </c>
      <c r="P49" s="326">
        <v>1</v>
      </c>
      <c r="Q49" s="338">
        <f>IF(ISBLANK(A49),0,IF(Set!$F$2="TTC",IF(P49=1,O49-(O49*100)/(100+Set!$C$2),(IF(P49=2,O49-(O49*100)/(100+Set!$C$3),0))),IF(P49=1,O49*Set!$C$2/(100),(IF(P49=2,O49*Set!$C$3/(100),0)))))</f>
        <v>0</v>
      </c>
      <c r="R49" s="335"/>
      <c r="S49" s="336">
        <f t="shared" si="1"/>
        <v>0</v>
      </c>
      <c r="T49" s="337">
        <f t="shared" si="2"/>
        <v>0</v>
      </c>
      <c r="U49" s="336">
        <f t="shared" si="3"/>
        <v>0</v>
      </c>
      <c r="V49" s="336">
        <f t="shared" si="4"/>
        <v>63.36</v>
      </c>
      <c r="W49" s="336">
        <f t="shared" si="5"/>
        <v>96</v>
      </c>
    </row>
    <row r="50" s="213" customFormat="1" hidden="1" spans="1:23">
      <c r="A50" s="278">
        <v>1438</v>
      </c>
      <c r="B50" s="67" t="s">
        <v>116</v>
      </c>
      <c r="C50" s="279"/>
      <c r="D50" s="280">
        <f>SUMPRODUCT((Archives!$N$1005:$N$10000=Lang!A$4)*(Archives!$F$1005:$F$10000=$A50)*-Archives!$A$1005:$A$10000)+SUMPRODUCT((Archives!$N$1005:$N$10000=Lang!A$5)*(Archives!$F$1005:$F$10000=$A50)*-Archives!$A$1005:$A$10000)-$C50+$I50</f>
        <v>2</v>
      </c>
      <c r="E50" s="281" t="s">
        <v>117</v>
      </c>
      <c r="F50" s="282">
        <v>33</v>
      </c>
      <c r="G50" s="283">
        <v>21.78</v>
      </c>
      <c r="H50" s="284">
        <v>19.602</v>
      </c>
      <c r="I50" s="319">
        <f>2</f>
        <v>2</v>
      </c>
      <c r="J50" s="320"/>
      <c r="K50" s="321">
        <v>0.33</v>
      </c>
      <c r="L50" s="322"/>
      <c r="M50" s="323"/>
      <c r="N50" s="324"/>
      <c r="O50" s="325">
        <f t="shared" si="0"/>
        <v>0</v>
      </c>
      <c r="P50" s="326">
        <v>1</v>
      </c>
      <c r="Q50" s="338">
        <f>IF(ISBLANK(A50),0,IF(Set!$F$2="TTC",IF(P50=1,O50-(O50*100)/(100+Set!$C$2),(IF(P50=2,O50-(O50*100)/(100+Set!$C$3),0))),IF(P50=1,O50*Set!$C$2/(100),(IF(P50=2,O50*Set!$C$3/(100),0)))))</f>
        <v>0</v>
      </c>
      <c r="R50" s="335"/>
      <c r="S50" s="336">
        <f t="shared" si="1"/>
        <v>0</v>
      </c>
      <c r="T50" s="337">
        <f t="shared" si="2"/>
        <v>0</v>
      </c>
      <c r="U50" s="336">
        <f t="shared" si="3"/>
        <v>0</v>
      </c>
      <c r="V50" s="336">
        <f t="shared" si="4"/>
        <v>43.56</v>
      </c>
      <c r="W50" s="336">
        <f t="shared" si="5"/>
        <v>66</v>
      </c>
    </row>
    <row r="51" s="213" customFormat="1" hidden="1" spans="1:23">
      <c r="A51" s="278">
        <v>1439</v>
      </c>
      <c r="B51" s="67" t="s">
        <v>118</v>
      </c>
      <c r="C51" s="279"/>
      <c r="D51" s="280">
        <f>SUMPRODUCT((Archives!$N$1005:$N$10000=Lang!A$4)*(Archives!$F$1005:$F$10000=$A51)*-Archives!$A$1005:$A$10000)+SUMPRODUCT((Archives!$N$1005:$N$10000=Lang!A$5)*(Archives!$F$1005:$F$10000=$A51)*-Archives!$A$1005:$A$10000)-$C51+$I51</f>
        <v>8</v>
      </c>
      <c r="E51" s="281" t="s">
        <v>119</v>
      </c>
      <c r="F51" s="282">
        <v>34</v>
      </c>
      <c r="G51" s="283">
        <v>22.44</v>
      </c>
      <c r="H51" s="284">
        <v>20.196</v>
      </c>
      <c r="I51" s="319">
        <v>8</v>
      </c>
      <c r="J51" s="320"/>
      <c r="K51" s="321">
        <v>0.34</v>
      </c>
      <c r="L51" s="322"/>
      <c r="M51" s="323"/>
      <c r="N51" s="324"/>
      <c r="O51" s="325">
        <f t="shared" si="0"/>
        <v>0</v>
      </c>
      <c r="P51" s="326">
        <v>1</v>
      </c>
      <c r="Q51" s="338">
        <f>IF(ISBLANK(A51),0,IF(Set!$F$2="TTC",IF(P51=1,O51-(O51*100)/(100+Set!$C$2),(IF(P51=2,O51-(O51*100)/(100+Set!$C$3),0))),IF(P51=1,O51*Set!$C$2/(100),(IF(P51=2,O51*Set!$C$3/(100),0)))))</f>
        <v>0</v>
      </c>
      <c r="R51" s="335"/>
      <c r="S51" s="336">
        <f t="shared" si="1"/>
        <v>0</v>
      </c>
      <c r="T51" s="337">
        <f t="shared" si="2"/>
        <v>0</v>
      </c>
      <c r="U51" s="336">
        <f t="shared" si="3"/>
        <v>0</v>
      </c>
      <c r="V51" s="336">
        <f t="shared" si="4"/>
        <v>179.52</v>
      </c>
      <c r="W51" s="336">
        <f t="shared" si="5"/>
        <v>272</v>
      </c>
    </row>
    <row r="52" s="213" customFormat="1" hidden="1" spans="1:23">
      <c r="A52" s="278">
        <v>1440</v>
      </c>
      <c r="B52" s="67" t="s">
        <v>120</v>
      </c>
      <c r="C52" s="279"/>
      <c r="D52" s="280">
        <f>SUMPRODUCT((Archives!$N$1005:$N$10000=Lang!A$4)*(Archives!$F$1005:$F$10000=$A52)*-Archives!$A$1005:$A$10000)+SUMPRODUCT((Archives!$N$1005:$N$10000=Lang!A$5)*(Archives!$F$1005:$F$10000=$A52)*-Archives!$A$1005:$A$10000)-$C52+$I52</f>
        <v>1</v>
      </c>
      <c r="E52" s="281" t="s">
        <v>79</v>
      </c>
      <c r="F52" s="282">
        <v>35</v>
      </c>
      <c r="G52" s="283">
        <v>23.1</v>
      </c>
      <c r="H52" s="284">
        <v>20.79</v>
      </c>
      <c r="I52" s="319">
        <v>1</v>
      </c>
      <c r="J52" s="320"/>
      <c r="K52" s="321">
        <v>0.35</v>
      </c>
      <c r="L52" s="322"/>
      <c r="M52" s="323"/>
      <c r="N52" s="324"/>
      <c r="O52" s="325">
        <f t="shared" si="0"/>
        <v>0</v>
      </c>
      <c r="P52" s="326">
        <v>1</v>
      </c>
      <c r="Q52" s="338">
        <f>IF(ISBLANK(A52),0,IF(Set!$F$2="TTC",IF(P52=1,O52-(O52*100)/(100+Set!$C$2),(IF(P52=2,O52-(O52*100)/(100+Set!$C$3),0))),IF(P52=1,O52*Set!$C$2/(100),(IF(P52=2,O52*Set!$C$3/(100),0)))))</f>
        <v>0</v>
      </c>
      <c r="R52" s="335"/>
      <c r="S52" s="336">
        <f t="shared" si="1"/>
        <v>0</v>
      </c>
      <c r="T52" s="337">
        <f t="shared" si="2"/>
        <v>0</v>
      </c>
      <c r="U52" s="336">
        <f t="shared" si="3"/>
        <v>0</v>
      </c>
      <c r="V52" s="336">
        <f t="shared" si="4"/>
        <v>23.1</v>
      </c>
      <c r="W52" s="336">
        <f t="shared" si="5"/>
        <v>35</v>
      </c>
    </row>
    <row r="53" s="213" customFormat="1" hidden="1" spans="1:23">
      <c r="A53" s="278">
        <v>1441</v>
      </c>
      <c r="B53" s="67" t="s">
        <v>121</v>
      </c>
      <c r="C53" s="279"/>
      <c r="D53" s="280">
        <f>SUMPRODUCT((Archives!$N$1005:$N$10000=Lang!A$4)*(Archives!$F$1005:$F$10000=$A53)*-Archives!$A$1005:$A$10000)+SUMPRODUCT((Archives!$N$1005:$N$10000=Lang!A$5)*(Archives!$F$1005:$F$10000=$A53)*-Archives!$A$1005:$A$10000)-$C53+$I53</f>
        <v>4</v>
      </c>
      <c r="E53" s="281" t="s">
        <v>122</v>
      </c>
      <c r="F53" s="282">
        <v>36</v>
      </c>
      <c r="G53" s="283">
        <v>23.76</v>
      </c>
      <c r="H53" s="284">
        <v>21.384</v>
      </c>
      <c r="I53" s="319">
        <v>4</v>
      </c>
      <c r="J53" s="320"/>
      <c r="K53" s="321">
        <v>0.36</v>
      </c>
      <c r="L53" s="322"/>
      <c r="M53" s="323"/>
      <c r="N53" s="324"/>
      <c r="O53" s="325">
        <f t="shared" si="0"/>
        <v>0</v>
      </c>
      <c r="P53" s="326">
        <v>1</v>
      </c>
      <c r="Q53" s="338">
        <f>IF(ISBLANK(A53),0,IF(Set!$F$2="TTC",IF(P53=1,O53-(O53*100)/(100+Set!$C$2),(IF(P53=2,O53-(O53*100)/(100+Set!$C$3),0))),IF(P53=1,O53*Set!$C$2/(100),(IF(P53=2,O53*Set!$C$3/(100),0)))))</f>
        <v>0</v>
      </c>
      <c r="R53" s="335"/>
      <c r="S53" s="336">
        <f t="shared" si="1"/>
        <v>0</v>
      </c>
      <c r="T53" s="337">
        <f t="shared" si="2"/>
        <v>0</v>
      </c>
      <c r="U53" s="336">
        <f t="shared" si="3"/>
        <v>0</v>
      </c>
      <c r="V53" s="336">
        <f t="shared" si="4"/>
        <v>95.04</v>
      </c>
      <c r="W53" s="336">
        <f t="shared" si="5"/>
        <v>144</v>
      </c>
    </row>
    <row r="54" s="213" customFormat="1" hidden="1" spans="1:23">
      <c r="A54" s="278">
        <v>1442</v>
      </c>
      <c r="B54" s="67" t="s">
        <v>123</v>
      </c>
      <c r="C54" s="279"/>
      <c r="D54" s="280">
        <f>SUMPRODUCT((Archives!$N$1005:$N$10000=Lang!A$4)*(Archives!$F$1005:$F$10000=$A54)*-Archives!$A$1005:$A$10000)+SUMPRODUCT((Archives!$N$1005:$N$10000=Lang!A$5)*(Archives!$F$1005:$F$10000=$A54)*-Archives!$A$1005:$A$10000)-$C54+$I54</f>
        <v>7</v>
      </c>
      <c r="E54" s="281" t="s">
        <v>124</v>
      </c>
      <c r="F54" s="282">
        <v>37</v>
      </c>
      <c r="G54" s="283">
        <v>24.42</v>
      </c>
      <c r="H54" s="284">
        <v>21.978</v>
      </c>
      <c r="I54" s="319">
        <v>7</v>
      </c>
      <c r="J54" s="320"/>
      <c r="K54" s="321">
        <v>0.37</v>
      </c>
      <c r="L54" s="322"/>
      <c r="M54" s="323"/>
      <c r="N54" s="324"/>
      <c r="O54" s="325">
        <f t="shared" si="0"/>
        <v>0</v>
      </c>
      <c r="P54" s="326">
        <v>1</v>
      </c>
      <c r="Q54" s="338">
        <f>IF(ISBLANK(A54),0,IF(Set!$F$2="TTC",IF(P54=1,O54-(O54*100)/(100+Set!$C$2),(IF(P54=2,O54-(O54*100)/(100+Set!$C$3),0))),IF(P54=1,O54*Set!$C$2/(100),(IF(P54=2,O54*Set!$C$3/(100),0)))))</f>
        <v>0</v>
      </c>
      <c r="R54" s="335"/>
      <c r="S54" s="336">
        <f t="shared" si="1"/>
        <v>0</v>
      </c>
      <c r="T54" s="337">
        <f t="shared" si="2"/>
        <v>0</v>
      </c>
      <c r="U54" s="336">
        <f t="shared" si="3"/>
        <v>0</v>
      </c>
      <c r="V54" s="336">
        <f t="shared" si="4"/>
        <v>170.94</v>
      </c>
      <c r="W54" s="336">
        <f t="shared" si="5"/>
        <v>259</v>
      </c>
    </row>
    <row r="55" s="213" customFormat="1" hidden="1" spans="1:23">
      <c r="A55" s="278">
        <v>1443</v>
      </c>
      <c r="B55" s="67" t="s">
        <v>125</v>
      </c>
      <c r="C55" s="279"/>
      <c r="D55" s="280">
        <f>SUMPRODUCT((Archives!$N$1005:$N$10000=Lang!A$4)*(Archives!$F$1005:$F$10000=$A55)*-Archives!$A$1005:$A$10000)+SUMPRODUCT((Archives!$N$1005:$N$10000=Lang!A$5)*(Archives!$F$1005:$F$10000=$A55)*-Archives!$A$1005:$A$10000)-$C55+$I55</f>
        <v>0</v>
      </c>
      <c r="E55" s="281" t="s">
        <v>126</v>
      </c>
      <c r="F55" s="282">
        <v>38</v>
      </c>
      <c r="G55" s="283">
        <v>25.08</v>
      </c>
      <c r="H55" s="284">
        <v>22.572</v>
      </c>
      <c r="I55" s="319">
        <v>0</v>
      </c>
      <c r="J55" s="320"/>
      <c r="K55" s="321">
        <v>0.38</v>
      </c>
      <c r="L55" s="322"/>
      <c r="M55" s="323"/>
      <c r="N55" s="324"/>
      <c r="O55" s="325">
        <f t="shared" si="0"/>
        <v>0</v>
      </c>
      <c r="P55" s="326">
        <v>1</v>
      </c>
      <c r="Q55" s="338">
        <f>IF(ISBLANK(A55),0,IF(Set!$F$2="TTC",IF(P55=1,O55-(O55*100)/(100+Set!$C$2),(IF(P55=2,O55-(O55*100)/(100+Set!$C$3),0))),IF(P55=1,O55*Set!$C$2/(100),(IF(P55=2,O55*Set!$C$3/(100),0)))))</f>
        <v>0</v>
      </c>
      <c r="R55" s="335"/>
      <c r="S55" s="336">
        <f t="shared" si="1"/>
        <v>0</v>
      </c>
      <c r="T55" s="337">
        <f t="shared" si="2"/>
        <v>0</v>
      </c>
      <c r="U55" s="336">
        <f t="shared" si="3"/>
        <v>0</v>
      </c>
      <c r="V55" s="336">
        <f t="shared" si="4"/>
        <v>0</v>
      </c>
      <c r="W55" s="336">
        <f t="shared" si="5"/>
        <v>0</v>
      </c>
    </row>
    <row r="56" s="213" customFormat="1" hidden="1" spans="1:23">
      <c r="A56" s="278">
        <v>1444</v>
      </c>
      <c r="B56" s="67" t="s">
        <v>127</v>
      </c>
      <c r="C56" s="279"/>
      <c r="D56" s="280">
        <f>SUMPRODUCT((Archives!$N$1005:$N$10000=Lang!A$4)*(Archives!$F$1005:$F$10000=$A56)*-Archives!$A$1005:$A$10000)+SUMPRODUCT((Archives!$N$1005:$N$10000=Lang!A$5)*(Archives!$F$1005:$F$10000=$A56)*-Archives!$A$1005:$A$10000)-$C56+$I56</f>
        <v>3</v>
      </c>
      <c r="E56" s="281" t="s">
        <v>128</v>
      </c>
      <c r="F56" s="282">
        <v>39</v>
      </c>
      <c r="G56" s="283">
        <v>25.74</v>
      </c>
      <c r="H56" s="284">
        <v>23.166</v>
      </c>
      <c r="I56" s="319">
        <v>3</v>
      </c>
      <c r="J56" s="320"/>
      <c r="K56" s="321">
        <v>0.39</v>
      </c>
      <c r="L56" s="322"/>
      <c r="M56" s="323"/>
      <c r="N56" s="324"/>
      <c r="O56" s="325">
        <f t="shared" si="0"/>
        <v>0</v>
      </c>
      <c r="P56" s="326">
        <v>1</v>
      </c>
      <c r="Q56" s="338">
        <f>IF(ISBLANK(A56),0,IF(Set!$F$2="TTC",IF(P56=1,O56-(O56*100)/(100+Set!$C$2),(IF(P56=2,O56-(O56*100)/(100+Set!$C$3),0))),IF(P56=1,O56*Set!$C$2/(100),(IF(P56=2,O56*Set!$C$3/(100),0)))))</f>
        <v>0</v>
      </c>
      <c r="R56" s="335"/>
      <c r="S56" s="336">
        <f t="shared" si="1"/>
        <v>0</v>
      </c>
      <c r="T56" s="337">
        <f t="shared" si="2"/>
        <v>0</v>
      </c>
      <c r="U56" s="336">
        <f t="shared" si="3"/>
        <v>0</v>
      </c>
      <c r="V56" s="336">
        <f t="shared" si="4"/>
        <v>77.22</v>
      </c>
      <c r="W56" s="336">
        <f t="shared" si="5"/>
        <v>117</v>
      </c>
    </row>
    <row r="57" s="213" customFormat="1" hidden="1" spans="1:23">
      <c r="A57" s="278">
        <v>1445</v>
      </c>
      <c r="B57" s="67" t="s">
        <v>129</v>
      </c>
      <c r="C57" s="279"/>
      <c r="D57" s="280">
        <f>SUMPRODUCT((Archives!$N$1005:$N$10000=Lang!A$4)*(Archives!$F$1005:$F$10000=$A57)*-Archives!$A$1005:$A$10000)+SUMPRODUCT((Archives!$N$1005:$N$10000=Lang!A$5)*(Archives!$F$1005:$F$10000=$A57)*-Archives!$A$1005:$A$10000)-$C57+$I57</f>
        <v>5</v>
      </c>
      <c r="E57" s="281" t="s">
        <v>130</v>
      </c>
      <c r="F57" s="282">
        <v>40</v>
      </c>
      <c r="G57" s="283">
        <v>26.4</v>
      </c>
      <c r="H57" s="284">
        <v>23.76</v>
      </c>
      <c r="I57" s="319">
        <v>5</v>
      </c>
      <c r="J57" s="320"/>
      <c r="K57" s="321">
        <v>0.4</v>
      </c>
      <c r="L57" s="322"/>
      <c r="M57" s="323"/>
      <c r="N57" s="324"/>
      <c r="O57" s="325">
        <f t="shared" si="0"/>
        <v>0</v>
      </c>
      <c r="P57" s="326">
        <v>1</v>
      </c>
      <c r="Q57" s="338">
        <f>IF(ISBLANK(A57),0,IF(Set!$F$2="TTC",IF(P57=1,O57-(O57*100)/(100+Set!$C$2),(IF(P57=2,O57-(O57*100)/(100+Set!$C$3),0))),IF(P57=1,O57*Set!$C$2/(100),(IF(P57=2,O57*Set!$C$3/(100),0)))))</f>
        <v>0</v>
      </c>
      <c r="R57" s="335"/>
      <c r="S57" s="336">
        <f t="shared" si="1"/>
        <v>0</v>
      </c>
      <c r="T57" s="337">
        <f t="shared" si="2"/>
        <v>0</v>
      </c>
      <c r="U57" s="336">
        <f t="shared" si="3"/>
        <v>0</v>
      </c>
      <c r="V57" s="336">
        <f t="shared" si="4"/>
        <v>132</v>
      </c>
      <c r="W57" s="336">
        <f t="shared" si="5"/>
        <v>200</v>
      </c>
    </row>
    <row r="58" s="213" customFormat="1" hidden="1" spans="1:23">
      <c r="A58" s="278">
        <v>1446</v>
      </c>
      <c r="B58" s="67" t="s">
        <v>131</v>
      </c>
      <c r="C58" s="279"/>
      <c r="D58" s="280">
        <f>SUMPRODUCT((Archives!$N$1005:$N$10000=Lang!A$4)*(Archives!$F$1005:$F$10000=$A58)*-Archives!$A$1005:$A$10000)+SUMPRODUCT((Archives!$N$1005:$N$10000=Lang!A$5)*(Archives!$F$1005:$F$10000=$A58)*-Archives!$A$1005:$A$10000)-$C58+$I58</f>
        <v>3</v>
      </c>
      <c r="E58" s="281" t="s">
        <v>132</v>
      </c>
      <c r="F58" s="282">
        <v>41</v>
      </c>
      <c r="G58" s="283">
        <v>27.06</v>
      </c>
      <c r="H58" s="284">
        <v>24.354</v>
      </c>
      <c r="I58" s="319">
        <v>3</v>
      </c>
      <c r="J58" s="320"/>
      <c r="K58" s="321">
        <v>0.41</v>
      </c>
      <c r="L58" s="322"/>
      <c r="M58" s="323"/>
      <c r="N58" s="324"/>
      <c r="O58" s="325">
        <f t="shared" si="0"/>
        <v>0</v>
      </c>
      <c r="P58" s="326">
        <v>1</v>
      </c>
      <c r="Q58" s="338">
        <f>IF(ISBLANK(A58),0,IF(Set!$F$2="TTC",IF(P58=1,O58-(O58*100)/(100+Set!$C$2),(IF(P58=2,O58-(O58*100)/(100+Set!$C$3),0))),IF(P58=1,O58*Set!$C$2/(100),(IF(P58=2,O58*Set!$C$3/(100),0)))))</f>
        <v>0</v>
      </c>
      <c r="R58" s="335"/>
      <c r="S58" s="336">
        <f t="shared" si="1"/>
        <v>0</v>
      </c>
      <c r="T58" s="337">
        <f t="shared" si="2"/>
        <v>0</v>
      </c>
      <c r="U58" s="336">
        <f t="shared" si="3"/>
        <v>0</v>
      </c>
      <c r="V58" s="336">
        <f t="shared" si="4"/>
        <v>81.18</v>
      </c>
      <c r="W58" s="336">
        <f t="shared" si="5"/>
        <v>123</v>
      </c>
    </row>
    <row r="59" s="213" customFormat="1" hidden="1" spans="1:23">
      <c r="A59" s="278">
        <v>1447</v>
      </c>
      <c r="B59" s="67" t="s">
        <v>133</v>
      </c>
      <c r="C59" s="279"/>
      <c r="D59" s="280">
        <f>SUMPRODUCT((Archives!$N$1005:$N$10000=Lang!A$4)*(Archives!$F$1005:$F$10000=$A59)*-Archives!$A$1005:$A$10000)+SUMPRODUCT((Archives!$N$1005:$N$10000=Lang!A$5)*(Archives!$F$1005:$F$10000=$A59)*-Archives!$A$1005:$A$10000)-$C59+$I59</f>
        <v>2</v>
      </c>
      <c r="E59" s="281" t="s">
        <v>134</v>
      </c>
      <c r="F59" s="282">
        <v>42</v>
      </c>
      <c r="G59" s="283">
        <v>27.72</v>
      </c>
      <c r="H59" s="284">
        <v>24.948</v>
      </c>
      <c r="I59" s="319">
        <f>2</f>
        <v>2</v>
      </c>
      <c r="J59" s="320"/>
      <c r="K59" s="321">
        <v>0.42</v>
      </c>
      <c r="L59" s="322"/>
      <c r="M59" s="323"/>
      <c r="N59" s="324"/>
      <c r="O59" s="325">
        <f t="shared" si="0"/>
        <v>0</v>
      </c>
      <c r="P59" s="326">
        <v>1</v>
      </c>
      <c r="Q59" s="338">
        <f>IF(ISBLANK(A59),0,IF(Set!$F$2="TTC",IF(P59=1,O59-(O59*100)/(100+Set!$C$2),(IF(P59=2,O59-(O59*100)/(100+Set!$C$3),0))),IF(P59=1,O59*Set!$C$2/(100),(IF(P59=2,O59*Set!$C$3/(100),0)))))</f>
        <v>0</v>
      </c>
      <c r="R59" s="335"/>
      <c r="S59" s="336">
        <f t="shared" si="1"/>
        <v>0</v>
      </c>
      <c r="T59" s="337">
        <f t="shared" si="2"/>
        <v>0</v>
      </c>
      <c r="U59" s="336">
        <f t="shared" si="3"/>
        <v>0</v>
      </c>
      <c r="V59" s="336">
        <f t="shared" si="4"/>
        <v>55.44</v>
      </c>
      <c r="W59" s="336">
        <f t="shared" si="5"/>
        <v>84</v>
      </c>
    </row>
    <row r="60" s="213" customFormat="1" hidden="1" spans="1:23">
      <c r="A60" s="278">
        <v>1448</v>
      </c>
      <c r="B60" s="67" t="s">
        <v>135</v>
      </c>
      <c r="C60" s="279"/>
      <c r="D60" s="280">
        <f>SUMPRODUCT((Archives!$N$1005:$N$10000=Lang!A$4)*(Archives!$F$1005:$F$10000=$A60)*-Archives!$A$1005:$A$10000)+SUMPRODUCT((Archives!$N$1005:$N$10000=Lang!A$5)*(Archives!$F$1005:$F$10000=$A60)*-Archives!$A$1005:$A$10000)-$C60+$I60</f>
        <v>8</v>
      </c>
      <c r="E60" s="281" t="s">
        <v>136</v>
      </c>
      <c r="F60" s="282">
        <v>43</v>
      </c>
      <c r="G60" s="283">
        <v>28.38</v>
      </c>
      <c r="H60" s="284">
        <v>25.542</v>
      </c>
      <c r="I60" s="319">
        <v>8</v>
      </c>
      <c r="J60" s="320"/>
      <c r="K60" s="321">
        <v>0.43</v>
      </c>
      <c r="L60" s="322"/>
      <c r="M60" s="323"/>
      <c r="N60" s="324"/>
      <c r="O60" s="325">
        <f t="shared" si="0"/>
        <v>0</v>
      </c>
      <c r="P60" s="326">
        <v>1</v>
      </c>
      <c r="Q60" s="338">
        <f>IF(ISBLANK(A60),0,IF(Set!$F$2="TTC",IF(P60=1,O60-(O60*100)/(100+Set!$C$2),(IF(P60=2,O60-(O60*100)/(100+Set!$C$3),0))),IF(P60=1,O60*Set!$C$2/(100),(IF(P60=2,O60*Set!$C$3/(100),0)))))</f>
        <v>0</v>
      </c>
      <c r="R60" s="335"/>
      <c r="S60" s="336">
        <f t="shared" si="1"/>
        <v>0</v>
      </c>
      <c r="T60" s="337">
        <f t="shared" si="2"/>
        <v>0</v>
      </c>
      <c r="U60" s="336">
        <f t="shared" si="3"/>
        <v>0</v>
      </c>
      <c r="V60" s="336">
        <f t="shared" si="4"/>
        <v>227.04</v>
      </c>
      <c r="W60" s="336">
        <f t="shared" si="5"/>
        <v>344</v>
      </c>
    </row>
    <row r="61" s="213" customFormat="1" hidden="1" spans="1:23">
      <c r="A61" s="278">
        <v>1449</v>
      </c>
      <c r="B61" s="67" t="s">
        <v>137</v>
      </c>
      <c r="C61" s="279"/>
      <c r="D61" s="280">
        <f>SUMPRODUCT((Archives!$N$1005:$N$10000=Lang!A$4)*(Archives!$F$1005:$F$10000=$A61)*-Archives!$A$1005:$A$10000)+SUMPRODUCT((Archives!$N$1005:$N$10000=Lang!A$5)*(Archives!$F$1005:$F$10000=$A61)*-Archives!$A$1005:$A$10000)-$C61+$I61</f>
        <v>1</v>
      </c>
      <c r="E61" s="281" t="s">
        <v>138</v>
      </c>
      <c r="F61" s="282">
        <v>44</v>
      </c>
      <c r="G61" s="283">
        <v>29.04</v>
      </c>
      <c r="H61" s="284">
        <v>26.136</v>
      </c>
      <c r="I61" s="319">
        <v>1</v>
      </c>
      <c r="J61" s="320"/>
      <c r="K61" s="321">
        <v>0.44</v>
      </c>
      <c r="L61" s="322"/>
      <c r="M61" s="323"/>
      <c r="N61" s="324"/>
      <c r="O61" s="325">
        <f t="shared" si="0"/>
        <v>0</v>
      </c>
      <c r="P61" s="326">
        <v>1</v>
      </c>
      <c r="Q61" s="338">
        <f>IF(ISBLANK(A61),0,IF(Set!$F$2="TTC",IF(P61=1,O61-(O61*100)/(100+Set!$C$2),(IF(P61=2,O61-(O61*100)/(100+Set!$C$3),0))),IF(P61=1,O61*Set!$C$2/(100),(IF(P61=2,O61*Set!$C$3/(100),0)))))</f>
        <v>0</v>
      </c>
      <c r="R61" s="335"/>
      <c r="S61" s="336">
        <f t="shared" si="1"/>
        <v>0</v>
      </c>
      <c r="T61" s="337">
        <f t="shared" si="2"/>
        <v>0</v>
      </c>
      <c r="U61" s="336">
        <f t="shared" si="3"/>
        <v>0</v>
      </c>
      <c r="V61" s="336">
        <f t="shared" si="4"/>
        <v>29.04</v>
      </c>
      <c r="W61" s="336">
        <f t="shared" si="5"/>
        <v>44</v>
      </c>
    </row>
    <row r="62" s="213" customFormat="1" hidden="1" spans="1:23">
      <c r="A62" s="278">
        <v>1450</v>
      </c>
      <c r="B62" s="67" t="s">
        <v>139</v>
      </c>
      <c r="C62" s="279"/>
      <c r="D62" s="280">
        <f>SUMPRODUCT((Archives!$N$1005:$N$10000=Lang!A$4)*(Archives!$F$1005:$F$10000=$A62)*-Archives!$A$1005:$A$10000)+SUMPRODUCT((Archives!$N$1005:$N$10000=Lang!A$5)*(Archives!$F$1005:$F$10000=$A62)*-Archives!$A$1005:$A$10000)-$C62+$I62</f>
        <v>4</v>
      </c>
      <c r="E62" s="281" t="s">
        <v>140</v>
      </c>
      <c r="F62" s="282">
        <v>45</v>
      </c>
      <c r="G62" s="283">
        <v>29.7</v>
      </c>
      <c r="H62" s="284">
        <v>26.73</v>
      </c>
      <c r="I62" s="319">
        <v>4</v>
      </c>
      <c r="J62" s="320"/>
      <c r="K62" s="321">
        <v>0.45</v>
      </c>
      <c r="L62" s="322"/>
      <c r="M62" s="323"/>
      <c r="N62" s="324"/>
      <c r="O62" s="325">
        <f t="shared" si="0"/>
        <v>0</v>
      </c>
      <c r="P62" s="326">
        <v>1</v>
      </c>
      <c r="Q62" s="338">
        <f>IF(ISBLANK(A62),0,IF(Set!$F$2="TTC",IF(P62=1,O62-(O62*100)/(100+Set!$C$2),(IF(P62=2,O62-(O62*100)/(100+Set!$C$3),0))),IF(P62=1,O62*Set!$C$2/(100),(IF(P62=2,O62*Set!$C$3/(100),0)))))</f>
        <v>0</v>
      </c>
      <c r="R62" s="335"/>
      <c r="S62" s="336">
        <f t="shared" si="1"/>
        <v>0</v>
      </c>
      <c r="T62" s="337">
        <f t="shared" si="2"/>
        <v>0</v>
      </c>
      <c r="U62" s="336">
        <f t="shared" si="3"/>
        <v>0</v>
      </c>
      <c r="V62" s="336">
        <f t="shared" si="4"/>
        <v>118.8</v>
      </c>
      <c r="W62" s="336">
        <f t="shared" si="5"/>
        <v>180</v>
      </c>
    </row>
    <row r="63" s="213" customFormat="1" hidden="1" spans="1:23">
      <c r="A63" s="278">
        <v>1451</v>
      </c>
      <c r="B63" s="67" t="s">
        <v>141</v>
      </c>
      <c r="C63" s="279"/>
      <c r="D63" s="280">
        <f>SUMPRODUCT((Archives!$N$1005:$N$10000=Lang!A$4)*(Archives!$F$1005:$F$10000=$A63)*-Archives!$A$1005:$A$10000)+SUMPRODUCT((Archives!$N$1005:$N$10000=Lang!A$5)*(Archives!$F$1005:$F$10000=$A63)*-Archives!$A$1005:$A$10000)-$C63+$I63</f>
        <v>7</v>
      </c>
      <c r="E63" s="281" t="s">
        <v>142</v>
      </c>
      <c r="F63" s="282">
        <v>46</v>
      </c>
      <c r="G63" s="283">
        <v>30.36</v>
      </c>
      <c r="H63" s="284">
        <v>27.324</v>
      </c>
      <c r="I63" s="319">
        <v>7</v>
      </c>
      <c r="J63" s="320"/>
      <c r="K63" s="321">
        <v>0.46</v>
      </c>
      <c r="L63" s="322"/>
      <c r="M63" s="323"/>
      <c r="N63" s="324"/>
      <c r="O63" s="325">
        <f t="shared" si="0"/>
        <v>0</v>
      </c>
      <c r="P63" s="326">
        <v>1</v>
      </c>
      <c r="Q63" s="338">
        <f>IF(ISBLANK(A63),0,IF(Set!$F$2="TTC",IF(P63=1,O63-(O63*100)/(100+Set!$C$2),(IF(P63=2,O63-(O63*100)/(100+Set!$C$3),0))),IF(P63=1,O63*Set!$C$2/(100),(IF(P63=2,O63*Set!$C$3/(100),0)))))</f>
        <v>0</v>
      </c>
      <c r="R63" s="335"/>
      <c r="S63" s="336">
        <f t="shared" si="1"/>
        <v>0</v>
      </c>
      <c r="T63" s="337">
        <f t="shared" si="2"/>
        <v>0</v>
      </c>
      <c r="U63" s="336">
        <f t="shared" si="3"/>
        <v>0</v>
      </c>
      <c r="V63" s="336">
        <f t="shared" si="4"/>
        <v>212.52</v>
      </c>
      <c r="W63" s="336">
        <f t="shared" si="5"/>
        <v>322</v>
      </c>
    </row>
    <row r="64" s="213" customFormat="1" hidden="1" spans="1:23">
      <c r="A64" s="278">
        <v>1452</v>
      </c>
      <c r="B64" s="67" t="s">
        <v>143</v>
      </c>
      <c r="C64" s="279"/>
      <c r="D64" s="280">
        <f>SUMPRODUCT((Archives!$N$1005:$N$10000=Lang!A$4)*(Archives!$F$1005:$F$10000=$A64)*-Archives!$A$1005:$A$10000)+SUMPRODUCT((Archives!$N$1005:$N$10000=Lang!A$5)*(Archives!$F$1005:$F$10000=$A64)*-Archives!$A$1005:$A$10000)-$C64+$I64</f>
        <v>0</v>
      </c>
      <c r="E64" s="281" t="s">
        <v>144</v>
      </c>
      <c r="F64" s="282">
        <v>47</v>
      </c>
      <c r="G64" s="283">
        <v>31.02</v>
      </c>
      <c r="H64" s="284">
        <v>27.918</v>
      </c>
      <c r="I64" s="319">
        <v>0</v>
      </c>
      <c r="J64" s="320"/>
      <c r="K64" s="321">
        <v>0.47</v>
      </c>
      <c r="L64" s="322"/>
      <c r="M64" s="323"/>
      <c r="N64" s="324"/>
      <c r="O64" s="325">
        <f t="shared" si="0"/>
        <v>0</v>
      </c>
      <c r="P64" s="326">
        <v>1</v>
      </c>
      <c r="Q64" s="338">
        <f>IF(ISBLANK(A64),0,IF(Set!$F$2="TTC",IF(P64=1,O64-(O64*100)/(100+Set!$C$2),(IF(P64=2,O64-(O64*100)/(100+Set!$C$3),0))),IF(P64=1,O64*Set!$C$2/(100),(IF(P64=2,O64*Set!$C$3/(100),0)))))</f>
        <v>0</v>
      </c>
      <c r="R64" s="335"/>
      <c r="S64" s="336">
        <f t="shared" si="1"/>
        <v>0</v>
      </c>
      <c r="T64" s="337">
        <f t="shared" si="2"/>
        <v>0</v>
      </c>
      <c r="U64" s="336">
        <f t="shared" si="3"/>
        <v>0</v>
      </c>
      <c r="V64" s="336">
        <f t="shared" si="4"/>
        <v>0</v>
      </c>
      <c r="W64" s="336">
        <f t="shared" si="5"/>
        <v>0</v>
      </c>
    </row>
    <row r="65" s="213" customFormat="1" hidden="1" spans="1:23">
      <c r="A65" s="278">
        <v>1453</v>
      </c>
      <c r="B65" s="67" t="s">
        <v>145</v>
      </c>
      <c r="C65" s="279"/>
      <c r="D65" s="280">
        <f>SUMPRODUCT((Archives!$N$1005:$N$10000=Lang!A$4)*(Archives!$F$1005:$F$10000=$A65)*-Archives!$A$1005:$A$10000)+SUMPRODUCT((Archives!$N$1005:$N$10000=Lang!A$5)*(Archives!$F$1005:$F$10000=$A65)*-Archives!$A$1005:$A$10000)-$C65+$I65</f>
        <v>3</v>
      </c>
      <c r="E65" s="281" t="s">
        <v>146</v>
      </c>
      <c r="F65" s="282">
        <v>48</v>
      </c>
      <c r="G65" s="283">
        <v>31.68</v>
      </c>
      <c r="H65" s="284">
        <v>28.512</v>
      </c>
      <c r="I65" s="319">
        <v>3</v>
      </c>
      <c r="J65" s="320"/>
      <c r="K65" s="321">
        <v>0.48</v>
      </c>
      <c r="L65" s="322"/>
      <c r="M65" s="323"/>
      <c r="N65" s="324"/>
      <c r="O65" s="325">
        <f t="shared" si="0"/>
        <v>0</v>
      </c>
      <c r="P65" s="326">
        <v>1</v>
      </c>
      <c r="Q65" s="338">
        <f>IF(ISBLANK(A65),0,IF(Set!$F$2="TTC",IF(P65=1,O65-(O65*100)/(100+Set!$C$2),(IF(P65=2,O65-(O65*100)/(100+Set!$C$3),0))),IF(P65=1,O65*Set!$C$2/(100),(IF(P65=2,O65*Set!$C$3/(100),0)))))</f>
        <v>0</v>
      </c>
      <c r="R65" s="335"/>
      <c r="S65" s="336">
        <f t="shared" si="1"/>
        <v>0</v>
      </c>
      <c r="T65" s="337">
        <f t="shared" si="2"/>
        <v>0</v>
      </c>
      <c r="U65" s="336">
        <f t="shared" si="3"/>
        <v>0</v>
      </c>
      <c r="V65" s="336">
        <f t="shared" si="4"/>
        <v>95.04</v>
      </c>
      <c r="W65" s="336">
        <f t="shared" si="5"/>
        <v>144</v>
      </c>
    </row>
    <row r="66" s="213" customFormat="1" hidden="1" spans="1:23">
      <c r="A66" s="278">
        <v>1454</v>
      </c>
      <c r="B66" s="67" t="s">
        <v>147</v>
      </c>
      <c r="C66" s="279"/>
      <c r="D66" s="280">
        <f>SUMPRODUCT((Archives!$N$1005:$N$10000=Lang!A$4)*(Archives!$F$1005:$F$10000=$A66)*-Archives!$A$1005:$A$10000)+SUMPRODUCT((Archives!$N$1005:$N$10000=Lang!A$5)*(Archives!$F$1005:$F$10000=$A66)*-Archives!$A$1005:$A$10000)-$C66+$I66</f>
        <v>5</v>
      </c>
      <c r="E66" s="281" t="s">
        <v>148</v>
      </c>
      <c r="F66" s="282">
        <v>49</v>
      </c>
      <c r="G66" s="283">
        <v>32.34</v>
      </c>
      <c r="H66" s="284">
        <v>29.106</v>
      </c>
      <c r="I66" s="319">
        <v>5</v>
      </c>
      <c r="J66" s="320"/>
      <c r="K66" s="321">
        <v>0.49</v>
      </c>
      <c r="L66" s="322"/>
      <c r="M66" s="323"/>
      <c r="N66" s="324"/>
      <c r="O66" s="325">
        <f t="shared" si="0"/>
        <v>0</v>
      </c>
      <c r="P66" s="326">
        <v>1</v>
      </c>
      <c r="Q66" s="338">
        <f>IF(ISBLANK(A66),0,IF(Set!$F$2="TTC",IF(P66=1,O66-(O66*100)/(100+Set!$C$2),(IF(P66=2,O66-(O66*100)/(100+Set!$C$3),0))),IF(P66=1,O66*Set!$C$2/(100),(IF(P66=2,O66*Set!$C$3/(100),0)))))</f>
        <v>0</v>
      </c>
      <c r="R66" s="335"/>
      <c r="S66" s="336">
        <f t="shared" si="1"/>
        <v>0</v>
      </c>
      <c r="T66" s="337">
        <f t="shared" si="2"/>
        <v>0</v>
      </c>
      <c r="U66" s="336">
        <f t="shared" si="3"/>
        <v>0</v>
      </c>
      <c r="V66" s="336">
        <f t="shared" si="4"/>
        <v>161.7</v>
      </c>
      <c r="W66" s="336">
        <f t="shared" si="5"/>
        <v>245</v>
      </c>
    </row>
    <row r="67" s="213" customFormat="1" hidden="1" spans="1:23">
      <c r="A67" s="278">
        <v>1455</v>
      </c>
      <c r="B67" s="67" t="s">
        <v>149</v>
      </c>
      <c r="C67" s="279"/>
      <c r="D67" s="280">
        <f>SUMPRODUCT((Archives!$N$1005:$N$10000=Lang!A$4)*(Archives!$F$1005:$F$10000=$A67)*-Archives!$A$1005:$A$10000)+SUMPRODUCT((Archives!$N$1005:$N$10000=Lang!A$5)*(Archives!$F$1005:$F$10000=$A67)*-Archives!$A$1005:$A$10000)-$C67+$I67</f>
        <v>3</v>
      </c>
      <c r="E67" s="281" t="s">
        <v>150</v>
      </c>
      <c r="F67" s="282">
        <v>50</v>
      </c>
      <c r="G67" s="283">
        <v>33</v>
      </c>
      <c r="H67" s="284">
        <v>29.7</v>
      </c>
      <c r="I67" s="319">
        <v>3</v>
      </c>
      <c r="J67" s="320"/>
      <c r="K67" s="321">
        <v>0.5</v>
      </c>
      <c r="L67" s="322"/>
      <c r="M67" s="323"/>
      <c r="N67" s="324"/>
      <c r="O67" s="325">
        <f t="shared" si="0"/>
        <v>0</v>
      </c>
      <c r="P67" s="326">
        <v>1</v>
      </c>
      <c r="Q67" s="338">
        <f>IF(ISBLANK(A67),0,IF(Set!$F$2="TTC",IF(P67=1,O67-(O67*100)/(100+Set!$C$2),(IF(P67=2,O67-(O67*100)/(100+Set!$C$3),0))),IF(P67=1,O67*Set!$C$2/(100),(IF(P67=2,O67*Set!$C$3/(100),0)))))</f>
        <v>0</v>
      </c>
      <c r="R67" s="335"/>
      <c r="S67" s="336">
        <f t="shared" si="1"/>
        <v>0</v>
      </c>
      <c r="T67" s="337">
        <f t="shared" si="2"/>
        <v>0</v>
      </c>
      <c r="U67" s="336">
        <f t="shared" si="3"/>
        <v>0</v>
      </c>
      <c r="V67" s="336">
        <f t="shared" si="4"/>
        <v>99</v>
      </c>
      <c r="W67" s="336">
        <f t="shared" si="5"/>
        <v>150</v>
      </c>
    </row>
    <row r="68" s="213" customFormat="1" hidden="1" spans="1:23">
      <c r="A68" s="278">
        <v>1456</v>
      </c>
      <c r="B68" s="67" t="s">
        <v>151</v>
      </c>
      <c r="C68" s="279"/>
      <c r="D68" s="280">
        <f>SUMPRODUCT((Archives!$N$1005:$N$10000=Lang!A$4)*(Archives!$F$1005:$F$10000=$A68)*-Archives!$A$1005:$A$10000)+SUMPRODUCT((Archives!$N$1005:$N$10000=Lang!A$5)*(Archives!$F$1005:$F$10000=$A68)*-Archives!$A$1005:$A$10000)-$C68+$I68</f>
        <v>2</v>
      </c>
      <c r="E68" s="281" t="s">
        <v>152</v>
      </c>
      <c r="F68" s="282">
        <v>51</v>
      </c>
      <c r="G68" s="283">
        <v>33.66</v>
      </c>
      <c r="H68" s="284">
        <v>30.294</v>
      </c>
      <c r="I68" s="319">
        <f>2</f>
        <v>2</v>
      </c>
      <c r="J68" s="320"/>
      <c r="K68" s="321">
        <v>0.51</v>
      </c>
      <c r="L68" s="322"/>
      <c r="M68" s="323"/>
      <c r="N68" s="324"/>
      <c r="O68" s="325">
        <f t="shared" si="0"/>
        <v>0</v>
      </c>
      <c r="P68" s="326">
        <v>1</v>
      </c>
      <c r="Q68" s="338">
        <f>IF(ISBLANK(A68),0,IF(Set!$F$2="TTC",IF(P68=1,O68-(O68*100)/(100+Set!$C$2),(IF(P68=2,O68-(O68*100)/(100+Set!$C$3),0))),IF(P68=1,O68*Set!$C$2/(100),(IF(P68=2,O68*Set!$C$3/(100),0)))))</f>
        <v>0</v>
      </c>
      <c r="R68" s="335"/>
      <c r="S68" s="336">
        <f t="shared" si="1"/>
        <v>0</v>
      </c>
      <c r="T68" s="337">
        <f t="shared" si="2"/>
        <v>0</v>
      </c>
      <c r="U68" s="336">
        <f t="shared" si="3"/>
        <v>0</v>
      </c>
      <c r="V68" s="336">
        <f t="shared" si="4"/>
        <v>67.32</v>
      </c>
      <c r="W68" s="336">
        <f t="shared" si="5"/>
        <v>102</v>
      </c>
    </row>
    <row r="69" s="213" customFormat="1" hidden="1" spans="1:23">
      <c r="A69" s="278">
        <v>1457</v>
      </c>
      <c r="B69" s="67" t="s">
        <v>153</v>
      </c>
      <c r="C69" s="279"/>
      <c r="D69" s="280">
        <f>SUMPRODUCT((Archives!$N$1005:$N$10000=Lang!A$4)*(Archives!$F$1005:$F$10000=$A69)*-Archives!$A$1005:$A$10000)+SUMPRODUCT((Archives!$N$1005:$N$10000=Lang!A$5)*(Archives!$F$1005:$F$10000=$A69)*-Archives!$A$1005:$A$10000)-$C69+$I69</f>
        <v>8</v>
      </c>
      <c r="E69" s="281" t="s">
        <v>154</v>
      </c>
      <c r="F69" s="282">
        <v>52</v>
      </c>
      <c r="G69" s="283">
        <v>34.32</v>
      </c>
      <c r="H69" s="284">
        <v>30.888</v>
      </c>
      <c r="I69" s="319">
        <v>8</v>
      </c>
      <c r="J69" s="320"/>
      <c r="K69" s="321">
        <v>0.52</v>
      </c>
      <c r="L69" s="322"/>
      <c r="M69" s="323"/>
      <c r="N69" s="324"/>
      <c r="O69" s="325">
        <f t="shared" si="0"/>
        <v>0</v>
      </c>
      <c r="P69" s="326">
        <v>1</v>
      </c>
      <c r="Q69" s="338">
        <f>IF(ISBLANK(A69),0,IF(Set!$F$2="TTC",IF(P69=1,O69-(O69*100)/(100+Set!$C$2),(IF(P69=2,O69-(O69*100)/(100+Set!$C$3),0))),IF(P69=1,O69*Set!$C$2/(100),(IF(P69=2,O69*Set!$C$3/(100),0)))))</f>
        <v>0</v>
      </c>
      <c r="R69" s="335"/>
      <c r="S69" s="336">
        <f t="shared" si="1"/>
        <v>0</v>
      </c>
      <c r="T69" s="337">
        <f t="shared" si="2"/>
        <v>0</v>
      </c>
      <c r="U69" s="336">
        <f t="shared" si="3"/>
        <v>0</v>
      </c>
      <c r="V69" s="336">
        <f t="shared" si="4"/>
        <v>274.56</v>
      </c>
      <c r="W69" s="336">
        <f t="shared" si="5"/>
        <v>416</v>
      </c>
    </row>
    <row r="70" s="213" customFormat="1" hidden="1" spans="1:23">
      <c r="A70" s="278">
        <v>1458</v>
      </c>
      <c r="B70" s="67" t="s">
        <v>155</v>
      </c>
      <c r="C70" s="279"/>
      <c r="D70" s="280">
        <f>SUMPRODUCT((Archives!$N$1005:$N$10000=Lang!A$4)*(Archives!$F$1005:$F$10000=$A70)*-Archives!$A$1005:$A$10000)+SUMPRODUCT((Archives!$N$1005:$N$10000=Lang!A$5)*(Archives!$F$1005:$F$10000=$A70)*-Archives!$A$1005:$A$10000)-$C70+$I70</f>
        <v>1</v>
      </c>
      <c r="E70" s="281" t="s">
        <v>81</v>
      </c>
      <c r="F70" s="282">
        <v>53</v>
      </c>
      <c r="G70" s="283">
        <v>34.98</v>
      </c>
      <c r="H70" s="284">
        <v>31.482</v>
      </c>
      <c r="I70" s="319">
        <v>1</v>
      </c>
      <c r="J70" s="320"/>
      <c r="K70" s="321">
        <v>0.53</v>
      </c>
      <c r="L70" s="322"/>
      <c r="M70" s="323"/>
      <c r="N70" s="324"/>
      <c r="O70" s="325">
        <f t="shared" si="0"/>
        <v>0</v>
      </c>
      <c r="P70" s="326">
        <v>1</v>
      </c>
      <c r="Q70" s="338">
        <f>IF(ISBLANK(A70),0,IF(Set!$F$2="TTC",IF(P70=1,O70-(O70*100)/(100+Set!$C$2),(IF(P70=2,O70-(O70*100)/(100+Set!$C$3),0))),IF(P70=1,O70*Set!$C$2/(100),(IF(P70=2,O70*Set!$C$3/(100),0)))))</f>
        <v>0</v>
      </c>
      <c r="R70" s="335"/>
      <c r="S70" s="336">
        <f t="shared" si="1"/>
        <v>0</v>
      </c>
      <c r="T70" s="337">
        <f t="shared" si="2"/>
        <v>0</v>
      </c>
      <c r="U70" s="336">
        <f t="shared" si="3"/>
        <v>0</v>
      </c>
      <c r="V70" s="336">
        <f t="shared" si="4"/>
        <v>34.98</v>
      </c>
      <c r="W70" s="336">
        <f t="shared" si="5"/>
        <v>53</v>
      </c>
    </row>
    <row r="71" s="213" customFormat="1" hidden="1" spans="1:23">
      <c r="A71" s="278">
        <v>1459</v>
      </c>
      <c r="B71" s="67" t="s">
        <v>156</v>
      </c>
      <c r="C71" s="279"/>
      <c r="D71" s="280">
        <f>SUMPRODUCT((Archives!$N$1005:$N$10000=Lang!A$4)*(Archives!$F$1005:$F$10000=$A71)*-Archives!$A$1005:$A$10000)+SUMPRODUCT((Archives!$N$1005:$N$10000=Lang!A$5)*(Archives!$F$1005:$F$10000=$A71)*-Archives!$A$1005:$A$10000)-$C71+$I71</f>
        <v>4</v>
      </c>
      <c r="E71" s="281" t="s">
        <v>157</v>
      </c>
      <c r="F71" s="282">
        <v>54</v>
      </c>
      <c r="G71" s="283">
        <v>35.64</v>
      </c>
      <c r="H71" s="284">
        <v>32.076</v>
      </c>
      <c r="I71" s="319">
        <v>4</v>
      </c>
      <c r="J71" s="320"/>
      <c r="K71" s="321">
        <v>0.54</v>
      </c>
      <c r="L71" s="322"/>
      <c r="M71" s="323"/>
      <c r="N71" s="324"/>
      <c r="O71" s="325">
        <f t="shared" si="0"/>
        <v>0</v>
      </c>
      <c r="P71" s="326">
        <v>1</v>
      </c>
      <c r="Q71" s="338">
        <f>IF(ISBLANK(A71),0,IF(Set!$F$2="TTC",IF(P71=1,O71-(O71*100)/(100+Set!$C$2),(IF(P71=2,O71-(O71*100)/(100+Set!$C$3),0))),IF(P71=1,O71*Set!$C$2/(100),(IF(P71=2,O71*Set!$C$3/(100),0)))))</f>
        <v>0</v>
      </c>
      <c r="R71" s="335"/>
      <c r="S71" s="336">
        <f t="shared" si="1"/>
        <v>0</v>
      </c>
      <c r="T71" s="337">
        <f t="shared" si="2"/>
        <v>0</v>
      </c>
      <c r="U71" s="336">
        <f t="shared" si="3"/>
        <v>0</v>
      </c>
      <c r="V71" s="336">
        <f t="shared" si="4"/>
        <v>142.56</v>
      </c>
      <c r="W71" s="336">
        <f t="shared" si="5"/>
        <v>216</v>
      </c>
    </row>
    <row r="72" s="213" customFormat="1" hidden="1" spans="1:23">
      <c r="A72" s="278">
        <v>1460</v>
      </c>
      <c r="B72" s="67" t="s">
        <v>158</v>
      </c>
      <c r="C72" s="279"/>
      <c r="D72" s="280">
        <f>SUMPRODUCT((Archives!$N$1005:$N$10000=Lang!A$4)*(Archives!$F$1005:$F$10000=$A72)*-Archives!$A$1005:$A$10000)+SUMPRODUCT((Archives!$N$1005:$N$10000=Lang!A$5)*(Archives!$F$1005:$F$10000=$A72)*-Archives!$A$1005:$A$10000)-$C72+$I72</f>
        <v>7</v>
      </c>
      <c r="E72" s="281" t="s">
        <v>159</v>
      </c>
      <c r="F72" s="282">
        <v>55</v>
      </c>
      <c r="G72" s="283">
        <v>36.3</v>
      </c>
      <c r="H72" s="284">
        <v>32.67</v>
      </c>
      <c r="I72" s="319">
        <v>7</v>
      </c>
      <c r="J72" s="320"/>
      <c r="K72" s="321">
        <v>0.55</v>
      </c>
      <c r="L72" s="322"/>
      <c r="M72" s="323"/>
      <c r="N72" s="324"/>
      <c r="O72" s="325">
        <f t="shared" si="0"/>
        <v>0</v>
      </c>
      <c r="P72" s="326">
        <v>1</v>
      </c>
      <c r="Q72" s="338">
        <f>IF(ISBLANK(A72),0,IF(Set!$F$2="TTC",IF(P72=1,O72-(O72*100)/(100+Set!$C$2),(IF(P72=2,O72-(O72*100)/(100+Set!$C$3),0))),IF(P72=1,O72*Set!$C$2/(100),(IF(P72=2,O72*Set!$C$3/(100),0)))))</f>
        <v>0</v>
      </c>
      <c r="R72" s="335"/>
      <c r="S72" s="336">
        <f t="shared" si="1"/>
        <v>0</v>
      </c>
      <c r="T72" s="337">
        <f t="shared" si="2"/>
        <v>0</v>
      </c>
      <c r="U72" s="336">
        <f t="shared" si="3"/>
        <v>0</v>
      </c>
      <c r="V72" s="336">
        <f t="shared" si="4"/>
        <v>254.1</v>
      </c>
      <c r="W72" s="336">
        <f t="shared" si="5"/>
        <v>385</v>
      </c>
    </row>
    <row r="73" s="213" customFormat="1" hidden="1" spans="1:23">
      <c r="A73" s="278">
        <v>1461</v>
      </c>
      <c r="B73" s="67" t="s">
        <v>160</v>
      </c>
      <c r="C73" s="279"/>
      <c r="D73" s="280">
        <f>SUMPRODUCT((Archives!$N$1005:$N$10000=Lang!A$4)*(Archives!$F$1005:$F$10000=$A73)*-Archives!$A$1005:$A$10000)+SUMPRODUCT((Archives!$N$1005:$N$10000=Lang!A$5)*(Archives!$F$1005:$F$10000=$A73)*-Archives!$A$1005:$A$10000)-$C73+$I73</f>
        <v>0</v>
      </c>
      <c r="E73" s="281" t="s">
        <v>161</v>
      </c>
      <c r="F73" s="282">
        <v>56</v>
      </c>
      <c r="G73" s="283">
        <v>36.96</v>
      </c>
      <c r="H73" s="284">
        <v>33.264</v>
      </c>
      <c r="I73" s="319">
        <v>0</v>
      </c>
      <c r="J73" s="320"/>
      <c r="K73" s="321">
        <v>0.56</v>
      </c>
      <c r="L73" s="322"/>
      <c r="M73" s="323"/>
      <c r="N73" s="324"/>
      <c r="O73" s="325">
        <f t="shared" si="0"/>
        <v>0</v>
      </c>
      <c r="P73" s="326">
        <v>1</v>
      </c>
      <c r="Q73" s="338">
        <f>IF(ISBLANK(A73),0,IF(Set!$F$2="TTC",IF(P73=1,O73-(O73*100)/(100+Set!$C$2),(IF(P73=2,O73-(O73*100)/(100+Set!$C$3),0))),IF(P73=1,O73*Set!$C$2/(100),(IF(P73=2,O73*Set!$C$3/(100),0)))))</f>
        <v>0</v>
      </c>
      <c r="R73" s="335"/>
      <c r="S73" s="336">
        <f t="shared" si="1"/>
        <v>0</v>
      </c>
      <c r="T73" s="337">
        <f t="shared" si="2"/>
        <v>0</v>
      </c>
      <c r="U73" s="336">
        <f t="shared" si="3"/>
        <v>0</v>
      </c>
      <c r="V73" s="336">
        <f t="shared" si="4"/>
        <v>0</v>
      </c>
      <c r="W73" s="336">
        <f t="shared" si="5"/>
        <v>0</v>
      </c>
    </row>
    <row r="74" s="213" customFormat="1" hidden="1" spans="1:23">
      <c r="A74" s="278">
        <v>1462</v>
      </c>
      <c r="B74" s="67" t="s">
        <v>162</v>
      </c>
      <c r="C74" s="279"/>
      <c r="D74" s="280">
        <f>SUMPRODUCT((Archives!$N$1005:$N$10000=Lang!A$4)*(Archives!$F$1005:$F$10000=$A74)*-Archives!$A$1005:$A$10000)+SUMPRODUCT((Archives!$N$1005:$N$10000=Lang!A$5)*(Archives!$F$1005:$F$10000=$A74)*-Archives!$A$1005:$A$10000)-$C74+$I74</f>
        <v>3</v>
      </c>
      <c r="E74" s="281" t="s">
        <v>161</v>
      </c>
      <c r="F74" s="282">
        <v>57</v>
      </c>
      <c r="G74" s="283">
        <v>37.62</v>
      </c>
      <c r="H74" s="284">
        <v>33.858</v>
      </c>
      <c r="I74" s="319">
        <v>3</v>
      </c>
      <c r="J74" s="320"/>
      <c r="K74" s="321">
        <v>0.57</v>
      </c>
      <c r="L74" s="322"/>
      <c r="M74" s="323"/>
      <c r="N74" s="324"/>
      <c r="O74" s="325">
        <f t="shared" si="0"/>
        <v>0</v>
      </c>
      <c r="P74" s="326">
        <v>1</v>
      </c>
      <c r="Q74" s="338">
        <f>IF(ISBLANK(A74),0,IF(Set!$F$2="TTC",IF(P74=1,O74-(O74*100)/(100+Set!$C$2),(IF(P74=2,O74-(O74*100)/(100+Set!$C$3),0))),IF(P74=1,O74*Set!$C$2/(100),(IF(P74=2,O74*Set!$C$3/(100),0)))))</f>
        <v>0</v>
      </c>
      <c r="R74" s="335"/>
      <c r="S74" s="336">
        <f t="shared" si="1"/>
        <v>0</v>
      </c>
      <c r="T74" s="337">
        <f t="shared" si="2"/>
        <v>0</v>
      </c>
      <c r="U74" s="336">
        <f t="shared" si="3"/>
        <v>0</v>
      </c>
      <c r="V74" s="336">
        <f t="shared" si="4"/>
        <v>112.86</v>
      </c>
      <c r="W74" s="336">
        <f t="shared" si="5"/>
        <v>171</v>
      </c>
    </row>
    <row r="75" s="213" customFormat="1" hidden="1" spans="1:23">
      <c r="A75" s="278">
        <v>1463</v>
      </c>
      <c r="B75" s="67" t="s">
        <v>163</v>
      </c>
      <c r="C75" s="279"/>
      <c r="D75" s="280">
        <f>SUMPRODUCT((Archives!$N$1005:$N$10000=Lang!A$4)*(Archives!$F$1005:$F$10000=$A75)*-Archives!$A$1005:$A$10000)+SUMPRODUCT((Archives!$N$1005:$N$10000=Lang!A$5)*(Archives!$F$1005:$F$10000=$A75)*-Archives!$A$1005:$A$10000)-$C75+$I75</f>
        <v>5</v>
      </c>
      <c r="E75" s="281" t="s">
        <v>161</v>
      </c>
      <c r="F75" s="282">
        <v>58</v>
      </c>
      <c r="G75" s="283">
        <v>38.28</v>
      </c>
      <c r="H75" s="284">
        <v>34.452</v>
      </c>
      <c r="I75" s="319">
        <v>5</v>
      </c>
      <c r="J75" s="320"/>
      <c r="K75" s="321">
        <v>0.58</v>
      </c>
      <c r="L75" s="322"/>
      <c r="M75" s="323"/>
      <c r="N75" s="324"/>
      <c r="O75" s="325">
        <f t="shared" si="0"/>
        <v>0</v>
      </c>
      <c r="P75" s="326">
        <v>1</v>
      </c>
      <c r="Q75" s="338">
        <f>IF(ISBLANK(A75),0,IF(Set!$F$2="TTC",IF(P75=1,O75-(O75*100)/(100+Set!$C$2),(IF(P75=2,O75-(O75*100)/(100+Set!$C$3),0))),IF(P75=1,O75*Set!$C$2/(100),(IF(P75=2,O75*Set!$C$3/(100),0)))))</f>
        <v>0</v>
      </c>
      <c r="R75" s="335"/>
      <c r="S75" s="336">
        <f t="shared" si="1"/>
        <v>0</v>
      </c>
      <c r="T75" s="337">
        <f t="shared" si="2"/>
        <v>0</v>
      </c>
      <c r="U75" s="336">
        <f t="shared" si="3"/>
        <v>0</v>
      </c>
      <c r="V75" s="336">
        <f t="shared" si="4"/>
        <v>191.4</v>
      </c>
      <c r="W75" s="336">
        <f t="shared" si="5"/>
        <v>290</v>
      </c>
    </row>
    <row r="76" s="213" customFormat="1" hidden="1" spans="1:23">
      <c r="A76" s="278">
        <v>1464</v>
      </c>
      <c r="B76" s="67" t="s">
        <v>164</v>
      </c>
      <c r="C76" s="279"/>
      <c r="D76" s="280">
        <f>SUMPRODUCT((Archives!$N$1005:$N$10000=Lang!A$4)*(Archives!$F$1005:$F$10000=$A76)*-Archives!$A$1005:$A$10000)+SUMPRODUCT((Archives!$N$1005:$N$10000=Lang!A$5)*(Archives!$F$1005:$F$10000=$A76)*-Archives!$A$1005:$A$10000)-$C76+$I76</f>
        <v>3</v>
      </c>
      <c r="E76" s="281" t="s">
        <v>161</v>
      </c>
      <c r="F76" s="282">
        <v>59</v>
      </c>
      <c r="G76" s="283">
        <v>38.94</v>
      </c>
      <c r="H76" s="284">
        <v>35.046</v>
      </c>
      <c r="I76" s="319">
        <v>3</v>
      </c>
      <c r="J76" s="320"/>
      <c r="K76" s="321">
        <v>0.59</v>
      </c>
      <c r="L76" s="322"/>
      <c r="M76" s="323"/>
      <c r="N76" s="324"/>
      <c r="O76" s="325">
        <f t="shared" si="0"/>
        <v>0</v>
      </c>
      <c r="P76" s="326">
        <v>1</v>
      </c>
      <c r="Q76" s="338">
        <f>IF(ISBLANK(A76),0,IF(Set!$F$2="TTC",IF(P76=1,O76-(O76*100)/(100+Set!$C$2),(IF(P76=2,O76-(O76*100)/(100+Set!$C$3),0))),IF(P76=1,O76*Set!$C$2/(100),(IF(P76=2,O76*Set!$C$3/(100),0)))))</f>
        <v>0</v>
      </c>
      <c r="R76" s="335"/>
      <c r="S76" s="336">
        <f t="shared" si="1"/>
        <v>0</v>
      </c>
      <c r="T76" s="337">
        <f t="shared" si="2"/>
        <v>0</v>
      </c>
      <c r="U76" s="336">
        <f t="shared" si="3"/>
        <v>0</v>
      </c>
      <c r="V76" s="336">
        <f t="shared" si="4"/>
        <v>116.82</v>
      </c>
      <c r="W76" s="336">
        <f t="shared" si="5"/>
        <v>177</v>
      </c>
    </row>
    <row r="77" s="213" customFormat="1" hidden="1" spans="1:23">
      <c r="A77" s="278">
        <v>1465</v>
      </c>
      <c r="B77" s="67" t="s">
        <v>165</v>
      </c>
      <c r="C77" s="279"/>
      <c r="D77" s="280">
        <f>SUMPRODUCT((Archives!$N$1005:$N$10000=Lang!A$4)*(Archives!$F$1005:$F$10000=$A77)*-Archives!$A$1005:$A$10000)+SUMPRODUCT((Archives!$N$1005:$N$10000=Lang!A$5)*(Archives!$F$1005:$F$10000=$A77)*-Archives!$A$1005:$A$10000)-$C77+$I77</f>
        <v>2</v>
      </c>
      <c r="E77" s="281" t="s">
        <v>161</v>
      </c>
      <c r="F77" s="282">
        <v>60</v>
      </c>
      <c r="G77" s="283">
        <v>39.6</v>
      </c>
      <c r="H77" s="284">
        <v>35.64</v>
      </c>
      <c r="I77" s="319">
        <f>2</f>
        <v>2</v>
      </c>
      <c r="J77" s="320"/>
      <c r="K77" s="321">
        <v>0.6</v>
      </c>
      <c r="L77" s="322"/>
      <c r="M77" s="323"/>
      <c r="N77" s="324"/>
      <c r="O77" s="325">
        <f t="shared" si="0"/>
        <v>0</v>
      </c>
      <c r="P77" s="326">
        <v>1</v>
      </c>
      <c r="Q77" s="338">
        <f>IF(ISBLANK(A77),0,IF(Set!$F$2="TTC",IF(P77=1,O77-(O77*100)/(100+Set!$C$2),(IF(P77=2,O77-(O77*100)/(100+Set!$C$3),0))),IF(P77=1,O77*Set!$C$2/(100),(IF(P77=2,O77*Set!$C$3/(100),0)))))</f>
        <v>0</v>
      </c>
      <c r="R77" s="335"/>
      <c r="S77" s="336">
        <f t="shared" si="1"/>
        <v>0</v>
      </c>
      <c r="T77" s="337">
        <f t="shared" si="2"/>
        <v>0</v>
      </c>
      <c r="U77" s="336">
        <f t="shared" si="3"/>
        <v>0</v>
      </c>
      <c r="V77" s="336">
        <f t="shared" si="4"/>
        <v>79.2</v>
      </c>
      <c r="W77" s="336">
        <f t="shared" si="5"/>
        <v>120</v>
      </c>
    </row>
    <row r="78" s="213" customFormat="1" hidden="1" spans="1:23">
      <c r="A78" s="278">
        <v>1466</v>
      </c>
      <c r="B78" s="67" t="s">
        <v>166</v>
      </c>
      <c r="C78" s="279"/>
      <c r="D78" s="280">
        <f>SUMPRODUCT((Archives!$N$1005:$N$10000=Lang!A$4)*(Archives!$F$1005:$F$10000=$A78)*-Archives!$A$1005:$A$10000)+SUMPRODUCT((Archives!$N$1005:$N$10000=Lang!A$5)*(Archives!$F$1005:$F$10000=$A78)*-Archives!$A$1005:$A$10000)-$C78+$I78</f>
        <v>8</v>
      </c>
      <c r="E78" s="281" t="s">
        <v>161</v>
      </c>
      <c r="F78" s="282">
        <v>61</v>
      </c>
      <c r="G78" s="283">
        <v>40.26</v>
      </c>
      <c r="H78" s="284">
        <v>36.234</v>
      </c>
      <c r="I78" s="319">
        <v>8</v>
      </c>
      <c r="J78" s="320"/>
      <c r="K78" s="321">
        <v>0.61</v>
      </c>
      <c r="L78" s="322"/>
      <c r="M78" s="323"/>
      <c r="N78" s="324"/>
      <c r="O78" s="325">
        <f t="shared" si="0"/>
        <v>0</v>
      </c>
      <c r="P78" s="326">
        <v>1</v>
      </c>
      <c r="Q78" s="338">
        <f>IF(ISBLANK(A78),0,IF(Set!$F$2="TTC",IF(P78=1,O78-(O78*100)/(100+Set!$C$2),(IF(P78=2,O78-(O78*100)/(100+Set!$C$3),0))),IF(P78=1,O78*Set!$C$2/(100),(IF(P78=2,O78*Set!$C$3/(100),0)))))</f>
        <v>0</v>
      </c>
      <c r="R78" s="335"/>
      <c r="S78" s="336">
        <f t="shared" si="1"/>
        <v>0</v>
      </c>
      <c r="T78" s="337">
        <f t="shared" si="2"/>
        <v>0</v>
      </c>
      <c r="U78" s="336">
        <f t="shared" si="3"/>
        <v>0</v>
      </c>
      <c r="V78" s="336">
        <f t="shared" si="4"/>
        <v>322.08</v>
      </c>
      <c r="W78" s="336">
        <f t="shared" si="5"/>
        <v>488</v>
      </c>
    </row>
    <row r="79" s="213" customFormat="1" hidden="1" spans="1:23">
      <c r="A79" s="278">
        <v>1467</v>
      </c>
      <c r="B79" s="67" t="s">
        <v>167</v>
      </c>
      <c r="C79" s="279"/>
      <c r="D79" s="280">
        <f>SUMPRODUCT((Archives!$N$1005:$N$10000=Lang!A$4)*(Archives!$F$1005:$F$10000=$A79)*-Archives!$A$1005:$A$10000)+SUMPRODUCT((Archives!$N$1005:$N$10000=Lang!A$5)*(Archives!$F$1005:$F$10000=$A79)*-Archives!$A$1005:$A$10000)-$C79+$I79</f>
        <v>1</v>
      </c>
      <c r="E79" s="281" t="s">
        <v>161</v>
      </c>
      <c r="F79" s="282">
        <v>62</v>
      </c>
      <c r="G79" s="283">
        <v>40.92</v>
      </c>
      <c r="H79" s="284">
        <v>36.828</v>
      </c>
      <c r="I79" s="319">
        <v>1</v>
      </c>
      <c r="J79" s="320"/>
      <c r="K79" s="321">
        <v>0.62</v>
      </c>
      <c r="L79" s="322"/>
      <c r="M79" s="323"/>
      <c r="N79" s="324"/>
      <c r="O79" s="325">
        <f t="shared" si="0"/>
        <v>0</v>
      </c>
      <c r="P79" s="326">
        <v>1</v>
      </c>
      <c r="Q79" s="338">
        <f>IF(ISBLANK(A79),0,IF(Set!$F$2="TTC",IF(P79=1,O79-(O79*100)/(100+Set!$C$2),(IF(P79=2,O79-(O79*100)/(100+Set!$C$3),0))),IF(P79=1,O79*Set!$C$2/(100),(IF(P79=2,O79*Set!$C$3/(100),0)))))</f>
        <v>0</v>
      </c>
      <c r="R79" s="335"/>
      <c r="S79" s="336">
        <f t="shared" si="1"/>
        <v>0</v>
      </c>
      <c r="T79" s="337">
        <f t="shared" si="2"/>
        <v>0</v>
      </c>
      <c r="U79" s="336">
        <f t="shared" si="3"/>
        <v>0</v>
      </c>
      <c r="V79" s="336">
        <f t="shared" si="4"/>
        <v>40.92</v>
      </c>
      <c r="W79" s="336">
        <f t="shared" si="5"/>
        <v>62</v>
      </c>
    </row>
    <row r="80" s="213" customFormat="1" hidden="1" spans="1:23">
      <c r="A80" s="278">
        <v>1468</v>
      </c>
      <c r="B80" s="67" t="s">
        <v>168</v>
      </c>
      <c r="C80" s="279"/>
      <c r="D80" s="280">
        <f>SUMPRODUCT((Archives!$N$1005:$N$10000=Lang!A$4)*(Archives!$F$1005:$F$10000=$A80)*-Archives!$A$1005:$A$10000)+SUMPRODUCT((Archives!$N$1005:$N$10000=Lang!A$5)*(Archives!$F$1005:$F$10000=$A80)*-Archives!$A$1005:$A$10000)-$C80+$I80</f>
        <v>4</v>
      </c>
      <c r="E80" s="281" t="s">
        <v>161</v>
      </c>
      <c r="F80" s="282">
        <v>63</v>
      </c>
      <c r="G80" s="283">
        <v>41.58</v>
      </c>
      <c r="H80" s="284">
        <v>37.422</v>
      </c>
      <c r="I80" s="319">
        <v>4</v>
      </c>
      <c r="J80" s="320"/>
      <c r="K80" s="321">
        <v>0.63</v>
      </c>
      <c r="L80" s="322"/>
      <c r="M80" s="323"/>
      <c r="N80" s="324"/>
      <c r="O80" s="325">
        <f t="shared" si="0"/>
        <v>0</v>
      </c>
      <c r="P80" s="326">
        <v>1</v>
      </c>
      <c r="Q80" s="338">
        <f>IF(ISBLANK(A80),0,IF(Set!$F$2="TTC",IF(P80=1,O80-(O80*100)/(100+Set!$C$2),(IF(P80=2,O80-(O80*100)/(100+Set!$C$3),0))),IF(P80=1,O80*Set!$C$2/(100),(IF(P80=2,O80*Set!$C$3/(100),0)))))</f>
        <v>0</v>
      </c>
      <c r="R80" s="335"/>
      <c r="S80" s="336">
        <f t="shared" si="1"/>
        <v>0</v>
      </c>
      <c r="T80" s="337">
        <f t="shared" si="2"/>
        <v>0</v>
      </c>
      <c r="U80" s="336">
        <f t="shared" si="3"/>
        <v>0</v>
      </c>
      <c r="V80" s="336">
        <f t="shared" si="4"/>
        <v>166.32</v>
      </c>
      <c r="W80" s="336">
        <f t="shared" si="5"/>
        <v>252</v>
      </c>
    </row>
    <row r="81" s="213" customFormat="1" hidden="1" spans="1:23">
      <c r="A81" s="278">
        <v>1469</v>
      </c>
      <c r="B81" s="67" t="s">
        <v>169</v>
      </c>
      <c r="C81" s="279"/>
      <c r="D81" s="280">
        <f>SUMPRODUCT((Archives!$N$1005:$N$10000=Lang!A$4)*(Archives!$F$1005:$F$10000=$A81)*-Archives!$A$1005:$A$10000)+SUMPRODUCT((Archives!$N$1005:$N$10000=Lang!A$5)*(Archives!$F$1005:$F$10000=$A81)*-Archives!$A$1005:$A$10000)-$C81+$I81</f>
        <v>7</v>
      </c>
      <c r="E81" s="281" t="s">
        <v>161</v>
      </c>
      <c r="F81" s="282">
        <v>64</v>
      </c>
      <c r="G81" s="283">
        <v>42.24</v>
      </c>
      <c r="H81" s="284">
        <v>38.016</v>
      </c>
      <c r="I81" s="319">
        <v>7</v>
      </c>
      <c r="J81" s="320"/>
      <c r="K81" s="321">
        <v>0.64</v>
      </c>
      <c r="L81" s="322"/>
      <c r="M81" s="323"/>
      <c r="N81" s="324"/>
      <c r="O81" s="325">
        <f t="shared" ref="O81:O144" si="6">IF(D$10="No",0,IF(C81=0,0,SUM(C81*F81)*(100-N81)/100))</f>
        <v>0</v>
      </c>
      <c r="P81" s="326">
        <v>1</v>
      </c>
      <c r="Q81" s="338">
        <f>IF(ISBLANK(A81),0,IF(Set!$F$2="TTC",IF(P81=1,O81-(O81*100)/(100+Set!$C$2),(IF(P81=2,O81-(O81*100)/(100+Set!$C$3),0))),IF(P81=1,O81*Set!$C$2/(100),(IF(P81=2,O81*Set!$C$3/(100),0)))))</f>
        <v>0</v>
      </c>
      <c r="R81" s="335"/>
      <c r="S81" s="336">
        <f t="shared" ref="S81:S144" si="7">O81-(C81*G81)</f>
        <v>0</v>
      </c>
      <c r="T81" s="337">
        <f t="shared" ref="T81:T144" si="8">C81*K81</f>
        <v>0</v>
      </c>
      <c r="U81" s="336">
        <f t="shared" ref="U81:U144" si="9">C81*F81</f>
        <v>0</v>
      </c>
      <c r="V81" s="336">
        <f t="shared" ref="V81:V144" si="10">G81*D81</f>
        <v>295.68</v>
      </c>
      <c r="W81" s="336">
        <f t="shared" ref="W81:W144" si="11">IF(F81="",0,F81*D81)</f>
        <v>448</v>
      </c>
    </row>
    <row r="82" s="213" customFormat="1" hidden="1" spans="1:23">
      <c r="A82" s="278">
        <v>1470</v>
      </c>
      <c r="B82" s="67" t="s">
        <v>170</v>
      </c>
      <c r="C82" s="279"/>
      <c r="D82" s="280">
        <f>SUMPRODUCT((Archives!$N$1005:$N$10000=Lang!A$4)*(Archives!$F$1005:$F$10000=$A82)*-Archives!$A$1005:$A$10000)+SUMPRODUCT((Archives!$N$1005:$N$10000=Lang!A$5)*(Archives!$F$1005:$F$10000=$A82)*-Archives!$A$1005:$A$10000)-$C82+$I82</f>
        <v>0</v>
      </c>
      <c r="E82" s="281" t="s">
        <v>161</v>
      </c>
      <c r="F82" s="282">
        <v>65</v>
      </c>
      <c r="G82" s="283">
        <v>42.9</v>
      </c>
      <c r="H82" s="284">
        <v>38.61</v>
      </c>
      <c r="I82" s="319">
        <v>0</v>
      </c>
      <c r="J82" s="320"/>
      <c r="K82" s="321">
        <v>0.65</v>
      </c>
      <c r="L82" s="322"/>
      <c r="M82" s="323"/>
      <c r="N82" s="324"/>
      <c r="O82" s="325">
        <f t="shared" si="6"/>
        <v>0</v>
      </c>
      <c r="P82" s="326">
        <v>1</v>
      </c>
      <c r="Q82" s="338">
        <f>IF(ISBLANK(A82),0,IF(Set!$F$2="TTC",IF(P82=1,O82-(O82*100)/(100+Set!$C$2),(IF(P82=2,O82-(O82*100)/(100+Set!$C$3),0))),IF(P82=1,O82*Set!$C$2/(100),(IF(P82=2,O82*Set!$C$3/(100),0)))))</f>
        <v>0</v>
      </c>
      <c r="R82" s="335"/>
      <c r="S82" s="336">
        <f t="shared" si="7"/>
        <v>0</v>
      </c>
      <c r="T82" s="337">
        <f t="shared" si="8"/>
        <v>0</v>
      </c>
      <c r="U82" s="336">
        <f t="shared" si="9"/>
        <v>0</v>
      </c>
      <c r="V82" s="336">
        <f t="shared" si="10"/>
        <v>0</v>
      </c>
      <c r="W82" s="336">
        <f t="shared" si="11"/>
        <v>0</v>
      </c>
    </row>
    <row r="83" s="213" customFormat="1" hidden="1" spans="1:23">
      <c r="A83" s="278">
        <v>1471</v>
      </c>
      <c r="B83" s="67" t="s">
        <v>171</v>
      </c>
      <c r="C83" s="279"/>
      <c r="D83" s="280">
        <f>SUMPRODUCT((Archives!$N$1005:$N$10000=Lang!A$4)*(Archives!$F$1005:$F$10000=$A83)*-Archives!$A$1005:$A$10000)+SUMPRODUCT((Archives!$N$1005:$N$10000=Lang!A$5)*(Archives!$F$1005:$F$10000=$A83)*-Archives!$A$1005:$A$10000)-$C83+$I83</f>
        <v>3</v>
      </c>
      <c r="E83" s="281" t="s">
        <v>161</v>
      </c>
      <c r="F83" s="282">
        <v>66</v>
      </c>
      <c r="G83" s="283">
        <v>43.56</v>
      </c>
      <c r="H83" s="284">
        <v>39.204</v>
      </c>
      <c r="I83" s="319">
        <v>3</v>
      </c>
      <c r="J83" s="320"/>
      <c r="K83" s="321">
        <v>0.66</v>
      </c>
      <c r="L83" s="322"/>
      <c r="M83" s="323"/>
      <c r="N83" s="324"/>
      <c r="O83" s="325">
        <f t="shared" si="6"/>
        <v>0</v>
      </c>
      <c r="P83" s="326">
        <v>1</v>
      </c>
      <c r="Q83" s="338">
        <f>IF(ISBLANK(A83),0,IF(Set!$F$2="TTC",IF(P83=1,O83-(O83*100)/(100+Set!$C$2),(IF(P83=2,O83-(O83*100)/(100+Set!$C$3),0))),IF(P83=1,O83*Set!$C$2/(100),(IF(P83=2,O83*Set!$C$3/(100),0)))))</f>
        <v>0</v>
      </c>
      <c r="R83" s="335"/>
      <c r="S83" s="336">
        <f t="shared" si="7"/>
        <v>0</v>
      </c>
      <c r="T83" s="337">
        <f t="shared" si="8"/>
        <v>0</v>
      </c>
      <c r="U83" s="336">
        <f t="shared" si="9"/>
        <v>0</v>
      </c>
      <c r="V83" s="336">
        <f t="shared" si="10"/>
        <v>130.68</v>
      </c>
      <c r="W83" s="336">
        <f t="shared" si="11"/>
        <v>198</v>
      </c>
    </row>
    <row r="84" s="213" customFormat="1" hidden="1" spans="1:23">
      <c r="A84" s="278">
        <v>1472</v>
      </c>
      <c r="B84" s="67" t="s">
        <v>172</v>
      </c>
      <c r="C84" s="279"/>
      <c r="D84" s="280">
        <f>SUMPRODUCT((Archives!$N$1005:$N$10000=Lang!A$4)*(Archives!$F$1005:$F$10000=$A84)*-Archives!$A$1005:$A$10000)+SUMPRODUCT((Archives!$N$1005:$N$10000=Lang!A$5)*(Archives!$F$1005:$F$10000=$A84)*-Archives!$A$1005:$A$10000)-$C84+$I84</f>
        <v>5</v>
      </c>
      <c r="E84" s="281" t="s">
        <v>161</v>
      </c>
      <c r="F84" s="282">
        <v>67</v>
      </c>
      <c r="G84" s="283">
        <v>44.22</v>
      </c>
      <c r="H84" s="284">
        <v>39.798</v>
      </c>
      <c r="I84" s="319">
        <v>5</v>
      </c>
      <c r="J84" s="320"/>
      <c r="K84" s="321">
        <v>0.67</v>
      </c>
      <c r="L84" s="322"/>
      <c r="M84" s="323"/>
      <c r="N84" s="324"/>
      <c r="O84" s="325">
        <f t="shared" si="6"/>
        <v>0</v>
      </c>
      <c r="P84" s="326">
        <v>1</v>
      </c>
      <c r="Q84" s="338">
        <f>IF(ISBLANK(A84),0,IF(Set!$F$2="TTC",IF(P84=1,O84-(O84*100)/(100+Set!$C$2),(IF(P84=2,O84-(O84*100)/(100+Set!$C$3),0))),IF(P84=1,O84*Set!$C$2/(100),(IF(P84=2,O84*Set!$C$3/(100),0)))))</f>
        <v>0</v>
      </c>
      <c r="R84" s="335"/>
      <c r="S84" s="336">
        <f t="shared" si="7"/>
        <v>0</v>
      </c>
      <c r="T84" s="337">
        <f t="shared" si="8"/>
        <v>0</v>
      </c>
      <c r="U84" s="336">
        <f t="shared" si="9"/>
        <v>0</v>
      </c>
      <c r="V84" s="336">
        <f t="shared" si="10"/>
        <v>221.1</v>
      </c>
      <c r="W84" s="336">
        <f t="shared" si="11"/>
        <v>335</v>
      </c>
    </row>
    <row r="85" s="213" customFormat="1" hidden="1" spans="1:23">
      <c r="A85" s="278">
        <v>1473</v>
      </c>
      <c r="B85" s="67" t="s">
        <v>173</v>
      </c>
      <c r="C85" s="279"/>
      <c r="D85" s="280">
        <f>SUMPRODUCT((Archives!$N$1005:$N$10000=Lang!A$4)*(Archives!$F$1005:$F$10000=$A85)*-Archives!$A$1005:$A$10000)+SUMPRODUCT((Archives!$N$1005:$N$10000=Lang!A$5)*(Archives!$F$1005:$F$10000=$A85)*-Archives!$A$1005:$A$10000)-$C85+$I85</f>
        <v>2</v>
      </c>
      <c r="E85" s="281" t="s">
        <v>161</v>
      </c>
      <c r="F85" s="282">
        <v>68</v>
      </c>
      <c r="G85" s="283">
        <v>44.88</v>
      </c>
      <c r="H85" s="284">
        <v>40.392</v>
      </c>
      <c r="I85" s="319">
        <f>2</f>
        <v>2</v>
      </c>
      <c r="J85" s="320"/>
      <c r="K85" s="321">
        <v>0.68</v>
      </c>
      <c r="L85" s="322"/>
      <c r="M85" s="323"/>
      <c r="N85" s="324"/>
      <c r="O85" s="325">
        <f t="shared" si="6"/>
        <v>0</v>
      </c>
      <c r="P85" s="326">
        <v>1</v>
      </c>
      <c r="Q85" s="338">
        <f>IF(ISBLANK(A85),0,IF(Set!$F$2="TTC",IF(P85=1,O85-(O85*100)/(100+Set!$C$2),(IF(P85=2,O85-(O85*100)/(100+Set!$C$3),0))),IF(P85=1,O85*Set!$C$2/(100),(IF(P85=2,O85*Set!$C$3/(100),0)))))</f>
        <v>0</v>
      </c>
      <c r="R85" s="335"/>
      <c r="S85" s="336">
        <f t="shared" si="7"/>
        <v>0</v>
      </c>
      <c r="T85" s="337">
        <f t="shared" si="8"/>
        <v>0</v>
      </c>
      <c r="U85" s="336">
        <f t="shared" si="9"/>
        <v>0</v>
      </c>
      <c r="V85" s="336">
        <f t="shared" si="10"/>
        <v>89.76</v>
      </c>
      <c r="W85" s="336">
        <f t="shared" si="11"/>
        <v>136</v>
      </c>
    </row>
    <row r="86" s="213" customFormat="1" hidden="1" spans="1:23">
      <c r="A86" s="278">
        <v>1474</v>
      </c>
      <c r="B86" s="67" t="s">
        <v>174</v>
      </c>
      <c r="C86" s="279"/>
      <c r="D86" s="280">
        <f>SUMPRODUCT((Archives!$N$1005:$N$10000=Lang!A$4)*(Archives!$F$1005:$F$10000=$A86)*-Archives!$A$1005:$A$10000)+SUMPRODUCT((Archives!$N$1005:$N$10000=Lang!A$5)*(Archives!$F$1005:$F$10000=$A86)*-Archives!$A$1005:$A$10000)-$C86+$I86</f>
        <v>3</v>
      </c>
      <c r="E86" s="281" t="s">
        <v>161</v>
      </c>
      <c r="F86" s="282">
        <v>69</v>
      </c>
      <c r="G86" s="283">
        <v>45.54</v>
      </c>
      <c r="H86" s="284">
        <v>40.986</v>
      </c>
      <c r="I86" s="319">
        <v>3</v>
      </c>
      <c r="J86" s="320"/>
      <c r="K86" s="321">
        <v>0.69</v>
      </c>
      <c r="L86" s="322"/>
      <c r="M86" s="323"/>
      <c r="N86" s="324"/>
      <c r="O86" s="325">
        <f t="shared" si="6"/>
        <v>0</v>
      </c>
      <c r="P86" s="326">
        <v>1</v>
      </c>
      <c r="Q86" s="338">
        <f>IF(ISBLANK(A86),0,IF(Set!$F$2="TTC",IF(P86=1,O86-(O86*100)/(100+Set!$C$2),(IF(P86=2,O86-(O86*100)/(100+Set!$C$3),0))),IF(P86=1,O86*Set!$C$2/(100),(IF(P86=2,O86*Set!$C$3/(100),0)))))</f>
        <v>0</v>
      </c>
      <c r="R86" s="335"/>
      <c r="S86" s="336">
        <f t="shared" si="7"/>
        <v>0</v>
      </c>
      <c r="T86" s="337">
        <f t="shared" si="8"/>
        <v>0</v>
      </c>
      <c r="U86" s="336">
        <f t="shared" si="9"/>
        <v>0</v>
      </c>
      <c r="V86" s="336">
        <f t="shared" si="10"/>
        <v>136.62</v>
      </c>
      <c r="W86" s="336">
        <f t="shared" si="11"/>
        <v>207</v>
      </c>
    </row>
    <row r="87" s="213" customFormat="1" hidden="1" spans="1:23">
      <c r="A87" s="278">
        <v>1475</v>
      </c>
      <c r="B87" s="67" t="s">
        <v>175</v>
      </c>
      <c r="C87" s="279"/>
      <c r="D87" s="280">
        <f>SUMPRODUCT((Archives!$N$1005:$N$10000=Lang!A$4)*(Archives!$F$1005:$F$10000=$A87)*-Archives!$A$1005:$A$10000)+SUMPRODUCT((Archives!$N$1005:$N$10000=Lang!A$5)*(Archives!$F$1005:$F$10000=$A87)*-Archives!$A$1005:$A$10000)-$C87+$I87</f>
        <v>2</v>
      </c>
      <c r="E87" s="281" t="s">
        <v>161</v>
      </c>
      <c r="F87" s="282">
        <v>70</v>
      </c>
      <c r="G87" s="283">
        <v>46.2</v>
      </c>
      <c r="H87" s="284">
        <v>41.58</v>
      </c>
      <c r="I87" s="319">
        <f>2</f>
        <v>2</v>
      </c>
      <c r="J87" s="320"/>
      <c r="K87" s="321">
        <v>0.7</v>
      </c>
      <c r="L87" s="322"/>
      <c r="M87" s="323"/>
      <c r="N87" s="324"/>
      <c r="O87" s="325">
        <f t="shared" si="6"/>
        <v>0</v>
      </c>
      <c r="P87" s="326">
        <v>1</v>
      </c>
      <c r="Q87" s="338">
        <f>IF(ISBLANK(A87),0,IF(Set!$F$2="TTC",IF(P87=1,O87-(O87*100)/(100+Set!$C$2),(IF(P87=2,O87-(O87*100)/(100+Set!$C$3),0))),IF(P87=1,O87*Set!$C$2/(100),(IF(P87=2,O87*Set!$C$3/(100),0)))))</f>
        <v>0</v>
      </c>
      <c r="R87" s="335"/>
      <c r="S87" s="336">
        <f t="shared" si="7"/>
        <v>0</v>
      </c>
      <c r="T87" s="337">
        <f t="shared" si="8"/>
        <v>0</v>
      </c>
      <c r="U87" s="336">
        <f t="shared" si="9"/>
        <v>0</v>
      </c>
      <c r="V87" s="336">
        <f t="shared" si="10"/>
        <v>92.4</v>
      </c>
      <c r="W87" s="336">
        <f t="shared" si="11"/>
        <v>140</v>
      </c>
    </row>
    <row r="88" s="213" customFormat="1" hidden="1" spans="1:23">
      <c r="A88" s="278">
        <v>1476</v>
      </c>
      <c r="B88" s="67" t="s">
        <v>176</v>
      </c>
      <c r="C88" s="279"/>
      <c r="D88" s="280">
        <f>SUMPRODUCT((Archives!$N$1005:$N$10000=Lang!A$4)*(Archives!$F$1005:$F$10000=$A88)*-Archives!$A$1005:$A$10000)+SUMPRODUCT((Archives!$N$1005:$N$10000=Lang!A$5)*(Archives!$F$1005:$F$10000=$A88)*-Archives!$A$1005:$A$10000)-$C88+$I88</f>
        <v>8</v>
      </c>
      <c r="E88" s="281" t="s">
        <v>161</v>
      </c>
      <c r="F88" s="282">
        <v>71</v>
      </c>
      <c r="G88" s="283">
        <v>46.86</v>
      </c>
      <c r="H88" s="284">
        <v>42.174</v>
      </c>
      <c r="I88" s="319">
        <v>8</v>
      </c>
      <c r="J88" s="320"/>
      <c r="K88" s="321">
        <v>0.71</v>
      </c>
      <c r="L88" s="322"/>
      <c r="M88" s="323"/>
      <c r="N88" s="324"/>
      <c r="O88" s="325">
        <f t="shared" si="6"/>
        <v>0</v>
      </c>
      <c r="P88" s="326">
        <v>1</v>
      </c>
      <c r="Q88" s="338">
        <f>IF(ISBLANK(A88),0,IF(Set!$F$2="TTC",IF(P88=1,O88-(O88*100)/(100+Set!$C$2),(IF(P88=2,O88-(O88*100)/(100+Set!$C$3),0))),IF(P88=1,O88*Set!$C$2/(100),(IF(P88=2,O88*Set!$C$3/(100),0)))))</f>
        <v>0</v>
      </c>
      <c r="R88" s="335"/>
      <c r="S88" s="336">
        <f t="shared" si="7"/>
        <v>0</v>
      </c>
      <c r="T88" s="337">
        <f t="shared" si="8"/>
        <v>0</v>
      </c>
      <c r="U88" s="336">
        <f t="shared" si="9"/>
        <v>0</v>
      </c>
      <c r="V88" s="336">
        <f t="shared" si="10"/>
        <v>374.88</v>
      </c>
      <c r="W88" s="336">
        <f t="shared" si="11"/>
        <v>568</v>
      </c>
    </row>
    <row r="89" s="213" customFormat="1" hidden="1" spans="1:23">
      <c r="A89" s="278">
        <v>1477</v>
      </c>
      <c r="B89" s="67" t="s">
        <v>177</v>
      </c>
      <c r="C89" s="279"/>
      <c r="D89" s="280">
        <f>SUMPRODUCT((Archives!$N$1005:$N$10000=Lang!A$4)*(Archives!$F$1005:$F$10000=$A89)*-Archives!$A$1005:$A$10000)+SUMPRODUCT((Archives!$N$1005:$N$10000=Lang!A$5)*(Archives!$F$1005:$F$10000=$A89)*-Archives!$A$1005:$A$10000)-$C89+$I89</f>
        <v>1</v>
      </c>
      <c r="E89" s="281" t="s">
        <v>161</v>
      </c>
      <c r="F89" s="282">
        <v>72</v>
      </c>
      <c r="G89" s="283">
        <v>47.52</v>
      </c>
      <c r="H89" s="284">
        <v>42.768</v>
      </c>
      <c r="I89" s="319">
        <v>1</v>
      </c>
      <c r="J89" s="320"/>
      <c r="K89" s="321">
        <v>0.72</v>
      </c>
      <c r="L89" s="322"/>
      <c r="M89" s="323"/>
      <c r="N89" s="324"/>
      <c r="O89" s="325">
        <f t="shared" si="6"/>
        <v>0</v>
      </c>
      <c r="P89" s="326">
        <v>1</v>
      </c>
      <c r="Q89" s="338">
        <f>IF(ISBLANK(A89),0,IF(Set!$F$2="TTC",IF(P89=1,O89-(O89*100)/(100+Set!$C$2),(IF(P89=2,O89-(O89*100)/(100+Set!$C$3),0))),IF(P89=1,O89*Set!$C$2/(100),(IF(P89=2,O89*Set!$C$3/(100),0)))))</f>
        <v>0</v>
      </c>
      <c r="R89" s="335"/>
      <c r="S89" s="336">
        <f t="shared" si="7"/>
        <v>0</v>
      </c>
      <c r="T89" s="337">
        <f t="shared" si="8"/>
        <v>0</v>
      </c>
      <c r="U89" s="336">
        <f t="shared" si="9"/>
        <v>0</v>
      </c>
      <c r="V89" s="336">
        <f t="shared" si="10"/>
        <v>47.52</v>
      </c>
      <c r="W89" s="336">
        <f t="shared" si="11"/>
        <v>72</v>
      </c>
    </row>
    <row r="90" s="213" customFormat="1" hidden="1" spans="1:23">
      <c r="A90" s="278">
        <v>1478</v>
      </c>
      <c r="B90" s="67" t="s">
        <v>178</v>
      </c>
      <c r="C90" s="279"/>
      <c r="D90" s="280">
        <f>SUMPRODUCT((Archives!$N$1005:$N$10000=Lang!A$4)*(Archives!$F$1005:$F$10000=$A90)*-Archives!$A$1005:$A$10000)+SUMPRODUCT((Archives!$N$1005:$N$10000=Lang!A$5)*(Archives!$F$1005:$F$10000=$A90)*-Archives!$A$1005:$A$10000)-$C90+$I90</f>
        <v>4</v>
      </c>
      <c r="E90" s="281" t="s">
        <v>161</v>
      </c>
      <c r="F90" s="282">
        <v>73</v>
      </c>
      <c r="G90" s="283">
        <v>48.18</v>
      </c>
      <c r="H90" s="284">
        <v>43.362</v>
      </c>
      <c r="I90" s="319">
        <v>4</v>
      </c>
      <c r="J90" s="320"/>
      <c r="K90" s="321">
        <v>0.73</v>
      </c>
      <c r="L90" s="322"/>
      <c r="M90" s="323"/>
      <c r="N90" s="324"/>
      <c r="O90" s="325">
        <f t="shared" si="6"/>
        <v>0</v>
      </c>
      <c r="P90" s="326">
        <v>1</v>
      </c>
      <c r="Q90" s="338">
        <f>IF(ISBLANK(A90),0,IF(Set!$F$2="TTC",IF(P90=1,O90-(O90*100)/(100+Set!$C$2),(IF(P90=2,O90-(O90*100)/(100+Set!$C$3),0))),IF(P90=1,O90*Set!$C$2/(100),(IF(P90=2,O90*Set!$C$3/(100),0)))))</f>
        <v>0</v>
      </c>
      <c r="R90" s="335"/>
      <c r="S90" s="336">
        <f t="shared" si="7"/>
        <v>0</v>
      </c>
      <c r="T90" s="337">
        <f t="shared" si="8"/>
        <v>0</v>
      </c>
      <c r="U90" s="336">
        <f t="shared" si="9"/>
        <v>0</v>
      </c>
      <c r="V90" s="336">
        <f t="shared" si="10"/>
        <v>192.72</v>
      </c>
      <c r="W90" s="336">
        <f t="shared" si="11"/>
        <v>292</v>
      </c>
    </row>
    <row r="91" s="213" customFormat="1" hidden="1" spans="1:23">
      <c r="A91" s="278">
        <v>1479</v>
      </c>
      <c r="B91" s="67" t="s">
        <v>179</v>
      </c>
      <c r="C91" s="279"/>
      <c r="D91" s="280">
        <f>SUMPRODUCT((Archives!$N$1005:$N$10000=Lang!A$4)*(Archives!$F$1005:$F$10000=$A91)*-Archives!$A$1005:$A$10000)+SUMPRODUCT((Archives!$N$1005:$N$10000=Lang!A$5)*(Archives!$F$1005:$F$10000=$A91)*-Archives!$A$1005:$A$10000)-$C91+$I91</f>
        <v>7</v>
      </c>
      <c r="E91" s="281" t="s">
        <v>161</v>
      </c>
      <c r="F91" s="282">
        <v>74</v>
      </c>
      <c r="G91" s="283">
        <v>48.84</v>
      </c>
      <c r="H91" s="284">
        <v>43.956</v>
      </c>
      <c r="I91" s="319">
        <v>7</v>
      </c>
      <c r="J91" s="320"/>
      <c r="K91" s="321">
        <v>0.74</v>
      </c>
      <c r="L91" s="322"/>
      <c r="M91" s="323"/>
      <c r="N91" s="324"/>
      <c r="O91" s="325">
        <f t="shared" si="6"/>
        <v>0</v>
      </c>
      <c r="P91" s="326">
        <v>1</v>
      </c>
      <c r="Q91" s="338">
        <f>IF(ISBLANK(A91),0,IF(Set!$F$2="TTC",IF(P91=1,O91-(O91*100)/(100+Set!$C$2),(IF(P91=2,O91-(O91*100)/(100+Set!$C$3),0))),IF(P91=1,O91*Set!$C$2/(100),(IF(P91=2,O91*Set!$C$3/(100),0)))))</f>
        <v>0</v>
      </c>
      <c r="R91" s="335"/>
      <c r="S91" s="336">
        <f t="shared" si="7"/>
        <v>0</v>
      </c>
      <c r="T91" s="337">
        <f t="shared" si="8"/>
        <v>0</v>
      </c>
      <c r="U91" s="336">
        <f t="shared" si="9"/>
        <v>0</v>
      </c>
      <c r="V91" s="336">
        <f t="shared" si="10"/>
        <v>341.88</v>
      </c>
      <c r="W91" s="336">
        <f t="shared" si="11"/>
        <v>518</v>
      </c>
    </row>
    <row r="92" s="213" customFormat="1" spans="1:23">
      <c r="A92" s="278">
        <v>1480</v>
      </c>
      <c r="B92" s="67" t="s">
        <v>180</v>
      </c>
      <c r="C92" s="279">
        <v>0</v>
      </c>
      <c r="D92" s="280">
        <f>SUMPRODUCT((Archives!$N$1005:$N$10000=Lang!A$4)*(Archives!$F$1005:$F$10000=$A92)*-Archives!$A$1005:$A$10000)+SUMPRODUCT((Archives!$N$1005:$N$10000=Lang!A$5)*(Archives!$F$1005:$F$10000=$A92)*-Archives!$A$1005:$A$10000)-$C92+$I92</f>
        <v>0</v>
      </c>
      <c r="E92" s="281" t="s">
        <v>161</v>
      </c>
      <c r="F92" s="282">
        <v>75</v>
      </c>
      <c r="G92" s="283">
        <v>49.5</v>
      </c>
      <c r="H92" s="284">
        <v>44.55</v>
      </c>
      <c r="I92" s="319">
        <v>0</v>
      </c>
      <c r="J92" s="320"/>
      <c r="K92" s="321">
        <v>0.75</v>
      </c>
      <c r="L92" s="322"/>
      <c r="M92" s="323"/>
      <c r="N92" s="324"/>
      <c r="O92" s="325">
        <f t="shared" si="6"/>
        <v>0</v>
      </c>
      <c r="P92" s="326">
        <v>1</v>
      </c>
      <c r="Q92" s="338">
        <f>IF(ISBLANK(A92),0,IF(Set!$F$2="TTC",IF(P92=1,O92-(O92*100)/(100+Set!$C$2),(IF(P92=2,O92-(O92*100)/(100+Set!$C$3),0))),IF(P92=1,O92*Set!$C$2/(100),(IF(P92=2,O92*Set!$C$3/(100),0)))))</f>
        <v>0</v>
      </c>
      <c r="R92" s="335"/>
      <c r="S92" s="336">
        <f t="shared" si="7"/>
        <v>0</v>
      </c>
      <c r="T92" s="337">
        <f t="shared" si="8"/>
        <v>0</v>
      </c>
      <c r="U92" s="336">
        <f t="shared" si="9"/>
        <v>0</v>
      </c>
      <c r="V92" s="336">
        <f t="shared" si="10"/>
        <v>0</v>
      </c>
      <c r="W92" s="336">
        <f t="shared" si="11"/>
        <v>0</v>
      </c>
    </row>
    <row r="93" s="213" customFormat="1" hidden="1" spans="1:23">
      <c r="A93" s="278">
        <v>1481</v>
      </c>
      <c r="B93" s="67" t="s">
        <v>181</v>
      </c>
      <c r="C93" s="279"/>
      <c r="D93" s="280">
        <f>SUMPRODUCT((Archives!$N$1005:$N$10000=Lang!A$4)*(Archives!$F$1005:$F$10000=$A93)*-Archives!$A$1005:$A$10000)+SUMPRODUCT((Archives!$N$1005:$N$10000=Lang!A$5)*(Archives!$F$1005:$F$10000=$A93)*-Archives!$A$1005:$A$10000)-$C93+$I93</f>
        <v>3</v>
      </c>
      <c r="E93" s="281" t="s">
        <v>161</v>
      </c>
      <c r="F93" s="282">
        <v>76</v>
      </c>
      <c r="G93" s="283">
        <v>50.16</v>
      </c>
      <c r="H93" s="284">
        <v>45.144</v>
      </c>
      <c r="I93" s="319">
        <v>3</v>
      </c>
      <c r="J93" s="320"/>
      <c r="K93" s="321">
        <v>0.76</v>
      </c>
      <c r="L93" s="322"/>
      <c r="M93" s="323"/>
      <c r="N93" s="324"/>
      <c r="O93" s="325">
        <f t="shared" si="6"/>
        <v>0</v>
      </c>
      <c r="P93" s="326">
        <v>1</v>
      </c>
      <c r="Q93" s="338">
        <f>IF(ISBLANK(A93),0,IF(Set!$F$2="TTC",IF(P93=1,O93-(O93*100)/(100+Set!$C$2),(IF(P93=2,O93-(O93*100)/(100+Set!$C$3),0))),IF(P93=1,O93*Set!$C$2/(100),(IF(P93=2,O93*Set!$C$3/(100),0)))))</f>
        <v>0</v>
      </c>
      <c r="R93" s="335"/>
      <c r="S93" s="336">
        <f t="shared" si="7"/>
        <v>0</v>
      </c>
      <c r="T93" s="337">
        <f t="shared" si="8"/>
        <v>0</v>
      </c>
      <c r="U93" s="336">
        <f t="shared" si="9"/>
        <v>0</v>
      </c>
      <c r="V93" s="336">
        <f t="shared" si="10"/>
        <v>150.48</v>
      </c>
      <c r="W93" s="336">
        <f t="shared" si="11"/>
        <v>228</v>
      </c>
    </row>
    <row r="94" s="213" customFormat="1" hidden="1" spans="1:23">
      <c r="A94" s="278">
        <v>1482</v>
      </c>
      <c r="B94" s="67" t="s">
        <v>182</v>
      </c>
      <c r="C94" s="279"/>
      <c r="D94" s="280">
        <f>SUMPRODUCT((Archives!$N$1005:$N$10000=Lang!A$4)*(Archives!$F$1005:$F$10000=$A94)*-Archives!$A$1005:$A$10000)+SUMPRODUCT((Archives!$N$1005:$N$10000=Lang!A$5)*(Archives!$F$1005:$F$10000=$A94)*-Archives!$A$1005:$A$10000)-$C94+$I94</f>
        <v>5</v>
      </c>
      <c r="E94" s="281" t="s">
        <v>161</v>
      </c>
      <c r="F94" s="282">
        <v>77</v>
      </c>
      <c r="G94" s="283">
        <v>50.82</v>
      </c>
      <c r="H94" s="284">
        <v>45.738</v>
      </c>
      <c r="I94" s="319">
        <v>5</v>
      </c>
      <c r="J94" s="320"/>
      <c r="K94" s="321">
        <v>0.77</v>
      </c>
      <c r="L94" s="322"/>
      <c r="M94" s="323"/>
      <c r="N94" s="324"/>
      <c r="O94" s="325">
        <f t="shared" si="6"/>
        <v>0</v>
      </c>
      <c r="P94" s="326">
        <v>1</v>
      </c>
      <c r="Q94" s="338">
        <f>IF(ISBLANK(A94),0,IF(Set!$F$2="TTC",IF(P94=1,O94-(O94*100)/(100+Set!$C$2),(IF(P94=2,O94-(O94*100)/(100+Set!$C$3),0))),IF(P94=1,O94*Set!$C$2/(100),(IF(P94=2,O94*Set!$C$3/(100),0)))))</f>
        <v>0</v>
      </c>
      <c r="R94" s="335"/>
      <c r="S94" s="336">
        <f t="shared" si="7"/>
        <v>0</v>
      </c>
      <c r="T94" s="337">
        <f t="shared" si="8"/>
        <v>0</v>
      </c>
      <c r="U94" s="336">
        <f t="shared" si="9"/>
        <v>0</v>
      </c>
      <c r="V94" s="336">
        <f t="shared" si="10"/>
        <v>254.1</v>
      </c>
      <c r="W94" s="336">
        <f t="shared" si="11"/>
        <v>385</v>
      </c>
    </row>
    <row r="95" s="213" customFormat="1" hidden="1" spans="1:23">
      <c r="A95" s="278">
        <v>1483</v>
      </c>
      <c r="B95" s="67" t="s">
        <v>183</v>
      </c>
      <c r="C95" s="279"/>
      <c r="D95" s="280">
        <f>SUMPRODUCT((Archives!$N$1005:$N$10000=Lang!A$4)*(Archives!$F$1005:$F$10000=$A95)*-Archives!$A$1005:$A$10000)+SUMPRODUCT((Archives!$N$1005:$N$10000=Lang!A$5)*(Archives!$F$1005:$F$10000=$A95)*-Archives!$A$1005:$A$10000)-$C95+$I95</f>
        <v>2</v>
      </c>
      <c r="E95" s="281" t="s">
        <v>161</v>
      </c>
      <c r="F95" s="282">
        <v>78</v>
      </c>
      <c r="G95" s="283">
        <v>51.48</v>
      </c>
      <c r="H95" s="284">
        <v>46.332</v>
      </c>
      <c r="I95" s="319">
        <f t="shared" ref="I95:I98" si="12">2</f>
        <v>2</v>
      </c>
      <c r="J95" s="320"/>
      <c r="K95" s="321">
        <v>0.78</v>
      </c>
      <c r="L95" s="322"/>
      <c r="M95" s="323"/>
      <c r="N95" s="324"/>
      <c r="O95" s="325">
        <f t="shared" si="6"/>
        <v>0</v>
      </c>
      <c r="P95" s="326">
        <v>1</v>
      </c>
      <c r="Q95" s="338">
        <f>IF(ISBLANK(A95),0,IF(Set!$F$2="TTC",IF(P95=1,O95-(O95*100)/(100+Set!$C$2),(IF(P95=2,O95-(O95*100)/(100+Set!$C$3),0))),IF(P95=1,O95*Set!$C$2/(100),(IF(P95=2,O95*Set!$C$3/(100),0)))))</f>
        <v>0</v>
      </c>
      <c r="R95" s="335"/>
      <c r="S95" s="336">
        <f t="shared" si="7"/>
        <v>0</v>
      </c>
      <c r="T95" s="337">
        <f t="shared" si="8"/>
        <v>0</v>
      </c>
      <c r="U95" s="336">
        <f t="shared" si="9"/>
        <v>0</v>
      </c>
      <c r="V95" s="336">
        <f t="shared" si="10"/>
        <v>102.96</v>
      </c>
      <c r="W95" s="336">
        <f t="shared" si="11"/>
        <v>156</v>
      </c>
    </row>
    <row r="96" s="213" customFormat="1" hidden="1" spans="1:23">
      <c r="A96" s="278">
        <v>1484</v>
      </c>
      <c r="B96" s="67" t="s">
        <v>184</v>
      </c>
      <c r="C96" s="279"/>
      <c r="D96" s="280">
        <f>SUMPRODUCT((Archives!$N$1005:$N$10000=Lang!A$4)*(Archives!$F$1005:$F$10000=$A96)*-Archives!$A$1005:$A$10000)+SUMPRODUCT((Archives!$N$1005:$N$10000=Lang!A$5)*(Archives!$F$1005:$F$10000=$A96)*-Archives!$A$1005:$A$10000)-$C96+$I96</f>
        <v>2</v>
      </c>
      <c r="E96" s="281" t="s">
        <v>161</v>
      </c>
      <c r="F96" s="282">
        <v>79</v>
      </c>
      <c r="G96" s="283">
        <v>52.14</v>
      </c>
      <c r="H96" s="284">
        <v>46.926</v>
      </c>
      <c r="I96" s="319">
        <f t="shared" si="12"/>
        <v>2</v>
      </c>
      <c r="J96" s="320"/>
      <c r="K96" s="321">
        <v>0.79</v>
      </c>
      <c r="L96" s="322"/>
      <c r="M96" s="323"/>
      <c r="N96" s="324"/>
      <c r="O96" s="325">
        <f t="shared" si="6"/>
        <v>0</v>
      </c>
      <c r="P96" s="326">
        <v>1</v>
      </c>
      <c r="Q96" s="338">
        <f>IF(ISBLANK(A96),0,IF(Set!$F$2="TTC",IF(P96=1,O96-(O96*100)/(100+Set!$C$2),(IF(P96=2,O96-(O96*100)/(100+Set!$C$3),0))),IF(P96=1,O96*Set!$C$2/(100),(IF(P96=2,O96*Set!$C$3/(100),0)))))</f>
        <v>0</v>
      </c>
      <c r="R96" s="335"/>
      <c r="S96" s="336">
        <f t="shared" si="7"/>
        <v>0</v>
      </c>
      <c r="T96" s="337">
        <f t="shared" si="8"/>
        <v>0</v>
      </c>
      <c r="U96" s="336">
        <f t="shared" si="9"/>
        <v>0</v>
      </c>
      <c r="V96" s="336">
        <f t="shared" si="10"/>
        <v>104.28</v>
      </c>
      <c r="W96" s="336">
        <f t="shared" si="11"/>
        <v>158</v>
      </c>
    </row>
    <row r="97" s="213" customFormat="1" hidden="1" spans="1:23">
      <c r="A97" s="278">
        <v>1485</v>
      </c>
      <c r="B97" s="67" t="s">
        <v>185</v>
      </c>
      <c r="C97" s="279"/>
      <c r="D97" s="280">
        <f>SUMPRODUCT((Archives!$N$1005:$N$10000=Lang!A$4)*(Archives!$F$1005:$F$10000=$A97)*-Archives!$A$1005:$A$10000)+SUMPRODUCT((Archives!$N$1005:$N$10000=Lang!A$5)*(Archives!$F$1005:$F$10000=$A97)*-Archives!$A$1005:$A$10000)-$C97+$I97</f>
        <v>3</v>
      </c>
      <c r="E97" s="281" t="s">
        <v>161</v>
      </c>
      <c r="F97" s="282">
        <v>80</v>
      </c>
      <c r="G97" s="283">
        <v>52.8</v>
      </c>
      <c r="H97" s="284">
        <v>47.52</v>
      </c>
      <c r="I97" s="319">
        <v>3</v>
      </c>
      <c r="J97" s="320"/>
      <c r="K97" s="321">
        <v>0.8</v>
      </c>
      <c r="L97" s="322"/>
      <c r="M97" s="323"/>
      <c r="N97" s="324"/>
      <c r="O97" s="325">
        <f t="shared" si="6"/>
        <v>0</v>
      </c>
      <c r="P97" s="326">
        <v>1</v>
      </c>
      <c r="Q97" s="338">
        <f>IF(ISBLANK(A97),0,IF(Set!$F$2="TTC",IF(P97=1,O97-(O97*100)/(100+Set!$C$2),(IF(P97=2,O97-(O97*100)/(100+Set!$C$3),0))),IF(P97=1,O97*Set!$C$2/(100),(IF(P97=2,O97*Set!$C$3/(100),0)))))</f>
        <v>0</v>
      </c>
      <c r="R97" s="335"/>
      <c r="S97" s="336">
        <f t="shared" si="7"/>
        <v>0</v>
      </c>
      <c r="T97" s="337">
        <f t="shared" si="8"/>
        <v>0</v>
      </c>
      <c r="U97" s="336">
        <f t="shared" si="9"/>
        <v>0</v>
      </c>
      <c r="V97" s="336">
        <f t="shared" si="10"/>
        <v>158.4</v>
      </c>
      <c r="W97" s="336">
        <f t="shared" si="11"/>
        <v>240</v>
      </c>
    </row>
    <row r="98" s="213" customFormat="1" hidden="1" spans="1:23">
      <c r="A98" s="278">
        <v>1486</v>
      </c>
      <c r="B98" s="67" t="s">
        <v>186</v>
      </c>
      <c r="C98" s="279"/>
      <c r="D98" s="280">
        <f>SUMPRODUCT((Archives!$N$1005:$N$10000=Lang!A$4)*(Archives!$F$1005:$F$10000=$A98)*-Archives!$A$1005:$A$10000)+SUMPRODUCT((Archives!$N$1005:$N$10000=Lang!A$5)*(Archives!$F$1005:$F$10000=$A98)*-Archives!$A$1005:$A$10000)-$C98+$I98</f>
        <v>2</v>
      </c>
      <c r="E98" s="281" t="s">
        <v>161</v>
      </c>
      <c r="F98" s="282">
        <v>81</v>
      </c>
      <c r="G98" s="283">
        <v>53.46</v>
      </c>
      <c r="H98" s="284">
        <v>48.114</v>
      </c>
      <c r="I98" s="319">
        <f t="shared" si="12"/>
        <v>2</v>
      </c>
      <c r="J98" s="320"/>
      <c r="K98" s="321">
        <v>0.81</v>
      </c>
      <c r="L98" s="322"/>
      <c r="M98" s="323"/>
      <c r="N98" s="324"/>
      <c r="O98" s="325">
        <f t="shared" si="6"/>
        <v>0</v>
      </c>
      <c r="P98" s="326">
        <v>1</v>
      </c>
      <c r="Q98" s="338">
        <f>IF(ISBLANK(A98),0,IF(Set!$F$2="TTC",IF(P98=1,O98-(O98*100)/(100+Set!$C$2),(IF(P98=2,O98-(O98*100)/(100+Set!$C$3),0))),IF(P98=1,O98*Set!$C$2/(100),(IF(P98=2,O98*Set!$C$3/(100),0)))))</f>
        <v>0</v>
      </c>
      <c r="R98" s="335"/>
      <c r="S98" s="336">
        <f t="shared" si="7"/>
        <v>0</v>
      </c>
      <c r="T98" s="337">
        <f t="shared" si="8"/>
        <v>0</v>
      </c>
      <c r="U98" s="336">
        <f t="shared" si="9"/>
        <v>0</v>
      </c>
      <c r="V98" s="336">
        <f t="shared" si="10"/>
        <v>106.92</v>
      </c>
      <c r="W98" s="336">
        <f t="shared" si="11"/>
        <v>162</v>
      </c>
    </row>
    <row r="99" s="213" customFormat="1" hidden="1" spans="1:23">
      <c r="A99" s="278">
        <v>1487</v>
      </c>
      <c r="B99" s="67" t="s">
        <v>187</v>
      </c>
      <c r="C99" s="279"/>
      <c r="D99" s="280">
        <f>SUMPRODUCT((Archives!$N$1005:$N$10000=Lang!A$4)*(Archives!$F$1005:$F$10000=$A99)*-Archives!$A$1005:$A$10000)+SUMPRODUCT((Archives!$N$1005:$N$10000=Lang!A$5)*(Archives!$F$1005:$F$10000=$A99)*-Archives!$A$1005:$A$10000)-$C99+$I99</f>
        <v>8</v>
      </c>
      <c r="E99" s="281" t="s">
        <v>161</v>
      </c>
      <c r="F99" s="282">
        <v>82</v>
      </c>
      <c r="G99" s="283">
        <v>54.12</v>
      </c>
      <c r="H99" s="284">
        <v>48.708</v>
      </c>
      <c r="I99" s="319">
        <v>8</v>
      </c>
      <c r="J99" s="320"/>
      <c r="K99" s="321">
        <v>0.820000000000001</v>
      </c>
      <c r="L99" s="322"/>
      <c r="M99" s="323"/>
      <c r="N99" s="324"/>
      <c r="O99" s="325">
        <f t="shared" si="6"/>
        <v>0</v>
      </c>
      <c r="P99" s="326">
        <v>1</v>
      </c>
      <c r="Q99" s="338">
        <f>IF(ISBLANK(A99),0,IF(Set!$F$2="TTC",IF(P99=1,O99-(O99*100)/(100+Set!$C$2),(IF(P99=2,O99-(O99*100)/(100+Set!$C$3),0))),IF(P99=1,O99*Set!$C$2/(100),(IF(P99=2,O99*Set!$C$3/(100),0)))))</f>
        <v>0</v>
      </c>
      <c r="R99" s="335"/>
      <c r="S99" s="336">
        <f t="shared" si="7"/>
        <v>0</v>
      </c>
      <c r="T99" s="337">
        <f t="shared" si="8"/>
        <v>0</v>
      </c>
      <c r="U99" s="336">
        <f t="shared" si="9"/>
        <v>0</v>
      </c>
      <c r="V99" s="336">
        <f t="shared" si="10"/>
        <v>432.96</v>
      </c>
      <c r="W99" s="336">
        <f t="shared" si="11"/>
        <v>656</v>
      </c>
    </row>
    <row r="100" s="213" customFormat="1" hidden="1" spans="1:23">
      <c r="A100" s="278">
        <v>1488</v>
      </c>
      <c r="B100" s="67" t="s">
        <v>188</v>
      </c>
      <c r="C100" s="279"/>
      <c r="D100" s="280">
        <f>SUMPRODUCT((Archives!$N$1005:$N$10000=Lang!A$4)*(Archives!$F$1005:$F$10000=$A100)*-Archives!$A$1005:$A$10000)+SUMPRODUCT((Archives!$N$1005:$N$10000=Lang!A$5)*(Archives!$F$1005:$F$10000=$A100)*-Archives!$A$1005:$A$10000)-$C100+$I100</f>
        <v>1</v>
      </c>
      <c r="E100" s="281" t="s">
        <v>161</v>
      </c>
      <c r="F100" s="282">
        <v>83</v>
      </c>
      <c r="G100" s="283">
        <v>54.78</v>
      </c>
      <c r="H100" s="284">
        <v>49.302</v>
      </c>
      <c r="I100" s="319">
        <v>1</v>
      </c>
      <c r="J100" s="320"/>
      <c r="K100" s="321">
        <v>0.830000000000001</v>
      </c>
      <c r="L100" s="322"/>
      <c r="M100" s="323"/>
      <c r="N100" s="324"/>
      <c r="O100" s="325">
        <f t="shared" si="6"/>
        <v>0</v>
      </c>
      <c r="P100" s="326">
        <v>1</v>
      </c>
      <c r="Q100" s="338">
        <f>IF(ISBLANK(A100),0,IF(Set!$F$2="TTC",IF(P100=1,O100-(O100*100)/(100+Set!$C$2),(IF(P100=2,O100-(O100*100)/(100+Set!$C$3),0))),IF(P100=1,O100*Set!$C$2/(100),(IF(P100=2,O100*Set!$C$3/(100),0)))))</f>
        <v>0</v>
      </c>
      <c r="R100" s="335"/>
      <c r="S100" s="336">
        <f t="shared" si="7"/>
        <v>0</v>
      </c>
      <c r="T100" s="337">
        <f t="shared" si="8"/>
        <v>0</v>
      </c>
      <c r="U100" s="336">
        <f t="shared" si="9"/>
        <v>0</v>
      </c>
      <c r="V100" s="336">
        <f t="shared" si="10"/>
        <v>54.78</v>
      </c>
      <c r="W100" s="336">
        <f t="shared" si="11"/>
        <v>83</v>
      </c>
    </row>
    <row r="101" s="213" customFormat="1" hidden="1" spans="1:23">
      <c r="A101" s="278">
        <v>1489</v>
      </c>
      <c r="B101" s="67" t="s">
        <v>189</v>
      </c>
      <c r="C101" s="279"/>
      <c r="D101" s="280">
        <f>SUMPRODUCT((Archives!$N$1005:$N$10000=Lang!A$4)*(Archives!$F$1005:$F$10000=$A101)*-Archives!$A$1005:$A$10000)+SUMPRODUCT((Archives!$N$1005:$N$10000=Lang!A$5)*(Archives!$F$1005:$F$10000=$A101)*-Archives!$A$1005:$A$10000)-$C101+$I101</f>
        <v>4</v>
      </c>
      <c r="E101" s="281" t="s">
        <v>161</v>
      </c>
      <c r="F101" s="282">
        <v>84</v>
      </c>
      <c r="G101" s="283">
        <v>55.44</v>
      </c>
      <c r="H101" s="284">
        <v>49.896</v>
      </c>
      <c r="I101" s="319">
        <v>4</v>
      </c>
      <c r="J101" s="320"/>
      <c r="K101" s="321">
        <v>0.840000000000001</v>
      </c>
      <c r="L101" s="322"/>
      <c r="M101" s="323"/>
      <c r="N101" s="324"/>
      <c r="O101" s="325">
        <f t="shared" si="6"/>
        <v>0</v>
      </c>
      <c r="P101" s="326">
        <v>1</v>
      </c>
      <c r="Q101" s="338">
        <f>IF(ISBLANK(A101),0,IF(Set!$F$2="TTC",IF(P101=1,O101-(O101*100)/(100+Set!$C$2),(IF(P101=2,O101-(O101*100)/(100+Set!$C$3),0))),IF(P101=1,O101*Set!$C$2/(100),(IF(P101=2,O101*Set!$C$3/(100),0)))))</f>
        <v>0</v>
      </c>
      <c r="R101" s="335"/>
      <c r="S101" s="336">
        <f t="shared" si="7"/>
        <v>0</v>
      </c>
      <c r="T101" s="337">
        <f t="shared" si="8"/>
        <v>0</v>
      </c>
      <c r="U101" s="336">
        <f t="shared" si="9"/>
        <v>0</v>
      </c>
      <c r="V101" s="336">
        <f t="shared" si="10"/>
        <v>221.76</v>
      </c>
      <c r="W101" s="336">
        <f t="shared" si="11"/>
        <v>336</v>
      </c>
    </row>
    <row r="102" s="213" customFormat="1" hidden="1" spans="1:23">
      <c r="A102" s="278">
        <v>1490</v>
      </c>
      <c r="B102" s="67" t="s">
        <v>190</v>
      </c>
      <c r="C102" s="279"/>
      <c r="D102" s="280">
        <f>SUMPRODUCT((Archives!$N$1005:$N$10000=Lang!A$4)*(Archives!$F$1005:$F$10000=$A102)*-Archives!$A$1005:$A$10000)+SUMPRODUCT((Archives!$N$1005:$N$10000=Lang!A$5)*(Archives!$F$1005:$F$10000=$A102)*-Archives!$A$1005:$A$10000)-$C102+$I102</f>
        <v>7</v>
      </c>
      <c r="E102" s="281" t="s">
        <v>161</v>
      </c>
      <c r="F102" s="282">
        <v>85</v>
      </c>
      <c r="G102" s="283">
        <v>56.1</v>
      </c>
      <c r="H102" s="284">
        <v>50.49</v>
      </c>
      <c r="I102" s="319">
        <v>7</v>
      </c>
      <c r="J102" s="320"/>
      <c r="K102" s="321">
        <v>0.850000000000001</v>
      </c>
      <c r="L102" s="322"/>
      <c r="M102" s="323"/>
      <c r="N102" s="324"/>
      <c r="O102" s="325">
        <f t="shared" si="6"/>
        <v>0</v>
      </c>
      <c r="P102" s="326">
        <v>1</v>
      </c>
      <c r="Q102" s="338">
        <f>IF(ISBLANK(A102),0,IF(Set!$F$2="TTC",IF(P102=1,O102-(O102*100)/(100+Set!$C$2),(IF(P102=2,O102-(O102*100)/(100+Set!$C$3),0))),IF(P102=1,O102*Set!$C$2/(100),(IF(P102=2,O102*Set!$C$3/(100),0)))))</f>
        <v>0</v>
      </c>
      <c r="R102" s="335"/>
      <c r="S102" s="336">
        <f t="shared" si="7"/>
        <v>0</v>
      </c>
      <c r="T102" s="337">
        <f t="shared" si="8"/>
        <v>0</v>
      </c>
      <c r="U102" s="336">
        <f t="shared" si="9"/>
        <v>0</v>
      </c>
      <c r="V102" s="336">
        <f t="shared" si="10"/>
        <v>392.7</v>
      </c>
      <c r="W102" s="336">
        <f t="shared" si="11"/>
        <v>595</v>
      </c>
    </row>
    <row r="103" s="213" customFormat="1" hidden="1" spans="1:23">
      <c r="A103" s="278">
        <v>1491</v>
      </c>
      <c r="B103" s="67" t="s">
        <v>191</v>
      </c>
      <c r="C103" s="279"/>
      <c r="D103" s="280">
        <f>SUMPRODUCT((Archives!$N$1005:$N$10000=Lang!A$4)*(Archives!$F$1005:$F$10000=$A103)*-Archives!$A$1005:$A$10000)+SUMPRODUCT((Archives!$N$1005:$N$10000=Lang!A$5)*(Archives!$F$1005:$F$10000=$A103)*-Archives!$A$1005:$A$10000)-$C103+$I103</f>
        <v>0</v>
      </c>
      <c r="E103" s="281" t="s">
        <v>161</v>
      </c>
      <c r="F103" s="282">
        <v>86</v>
      </c>
      <c r="G103" s="283">
        <v>56.76</v>
      </c>
      <c r="H103" s="284">
        <v>51.084</v>
      </c>
      <c r="I103" s="319">
        <v>0</v>
      </c>
      <c r="J103" s="320"/>
      <c r="K103" s="321">
        <v>0.860000000000001</v>
      </c>
      <c r="L103" s="322"/>
      <c r="M103" s="323"/>
      <c r="N103" s="324"/>
      <c r="O103" s="325">
        <f t="shared" si="6"/>
        <v>0</v>
      </c>
      <c r="P103" s="326">
        <v>1</v>
      </c>
      <c r="Q103" s="338">
        <f>IF(ISBLANK(A103),0,IF(Set!$F$2="TTC",IF(P103=1,O103-(O103*100)/(100+Set!$C$2),(IF(P103=2,O103-(O103*100)/(100+Set!$C$3),0))),IF(P103=1,O103*Set!$C$2/(100),(IF(P103=2,O103*Set!$C$3/(100),0)))))</f>
        <v>0</v>
      </c>
      <c r="R103" s="335"/>
      <c r="S103" s="336">
        <f t="shared" si="7"/>
        <v>0</v>
      </c>
      <c r="T103" s="337">
        <f t="shared" si="8"/>
        <v>0</v>
      </c>
      <c r="U103" s="336">
        <f t="shared" si="9"/>
        <v>0</v>
      </c>
      <c r="V103" s="336">
        <f t="shared" si="10"/>
        <v>0</v>
      </c>
      <c r="W103" s="336">
        <f t="shared" si="11"/>
        <v>0</v>
      </c>
    </row>
    <row r="104" s="213" customFormat="1" hidden="1" spans="1:23">
      <c r="A104" s="278">
        <v>1492</v>
      </c>
      <c r="B104" s="67" t="s">
        <v>192</v>
      </c>
      <c r="C104" s="279"/>
      <c r="D104" s="280">
        <f>SUMPRODUCT((Archives!$N$1005:$N$10000=Lang!A$4)*(Archives!$F$1005:$F$10000=$A104)*-Archives!$A$1005:$A$10000)+SUMPRODUCT((Archives!$N$1005:$N$10000=Lang!A$5)*(Archives!$F$1005:$F$10000=$A104)*-Archives!$A$1005:$A$10000)-$C104+$I104</f>
        <v>3</v>
      </c>
      <c r="E104" s="281" t="s">
        <v>161</v>
      </c>
      <c r="F104" s="282">
        <v>87</v>
      </c>
      <c r="G104" s="283">
        <v>57.42</v>
      </c>
      <c r="H104" s="284">
        <v>51.678</v>
      </c>
      <c r="I104" s="319">
        <v>3</v>
      </c>
      <c r="J104" s="320"/>
      <c r="K104" s="321">
        <v>0.870000000000001</v>
      </c>
      <c r="L104" s="322"/>
      <c r="M104" s="323"/>
      <c r="N104" s="324"/>
      <c r="O104" s="325">
        <f t="shared" si="6"/>
        <v>0</v>
      </c>
      <c r="P104" s="326">
        <v>1</v>
      </c>
      <c r="Q104" s="338">
        <f>IF(ISBLANK(A104),0,IF(Set!$F$2="TTC",IF(P104=1,O104-(O104*100)/(100+Set!$C$2),(IF(P104=2,O104-(O104*100)/(100+Set!$C$3),0))),IF(P104=1,O104*Set!$C$2/(100),(IF(P104=2,O104*Set!$C$3/(100),0)))))</f>
        <v>0</v>
      </c>
      <c r="R104" s="335"/>
      <c r="S104" s="336">
        <f t="shared" si="7"/>
        <v>0</v>
      </c>
      <c r="T104" s="337">
        <f t="shared" si="8"/>
        <v>0</v>
      </c>
      <c r="U104" s="336">
        <f t="shared" si="9"/>
        <v>0</v>
      </c>
      <c r="V104" s="336">
        <f t="shared" si="10"/>
        <v>172.26</v>
      </c>
      <c r="W104" s="336">
        <f t="shared" si="11"/>
        <v>261</v>
      </c>
    </row>
    <row r="105" s="213" customFormat="1" hidden="1" spans="1:23">
      <c r="A105" s="278">
        <v>1493</v>
      </c>
      <c r="B105" s="67" t="s">
        <v>193</v>
      </c>
      <c r="C105" s="279"/>
      <c r="D105" s="280">
        <f>SUMPRODUCT((Archives!$N$1005:$N$10000=Lang!A$4)*(Archives!$F$1005:$F$10000=$A105)*-Archives!$A$1005:$A$10000)+SUMPRODUCT((Archives!$N$1005:$N$10000=Lang!A$5)*(Archives!$F$1005:$F$10000=$A105)*-Archives!$A$1005:$A$10000)-$C105+$I105</f>
        <v>5</v>
      </c>
      <c r="E105" s="281" t="s">
        <v>161</v>
      </c>
      <c r="F105" s="282">
        <v>88</v>
      </c>
      <c r="G105" s="283">
        <v>58.08</v>
      </c>
      <c r="H105" s="284">
        <v>52.272</v>
      </c>
      <c r="I105" s="319">
        <v>5</v>
      </c>
      <c r="J105" s="320"/>
      <c r="K105" s="321">
        <v>0.880000000000001</v>
      </c>
      <c r="L105" s="322"/>
      <c r="M105" s="323"/>
      <c r="N105" s="324"/>
      <c r="O105" s="325">
        <f t="shared" si="6"/>
        <v>0</v>
      </c>
      <c r="P105" s="326">
        <v>1</v>
      </c>
      <c r="Q105" s="338">
        <f>IF(ISBLANK(A105),0,IF(Set!$F$2="TTC",IF(P105=1,O105-(O105*100)/(100+Set!$C$2),(IF(P105=2,O105-(O105*100)/(100+Set!$C$3),0))),IF(P105=1,O105*Set!$C$2/(100),(IF(P105=2,O105*Set!$C$3/(100),0)))))</f>
        <v>0</v>
      </c>
      <c r="R105" s="335"/>
      <c r="S105" s="336">
        <f t="shared" si="7"/>
        <v>0</v>
      </c>
      <c r="T105" s="337">
        <f t="shared" si="8"/>
        <v>0</v>
      </c>
      <c r="U105" s="336">
        <f t="shared" si="9"/>
        <v>0</v>
      </c>
      <c r="V105" s="336">
        <f t="shared" si="10"/>
        <v>290.4</v>
      </c>
      <c r="W105" s="336">
        <f t="shared" si="11"/>
        <v>440</v>
      </c>
    </row>
    <row r="106" s="213" customFormat="1" hidden="1" spans="1:23">
      <c r="A106" s="278">
        <v>1494</v>
      </c>
      <c r="B106" s="67" t="s">
        <v>194</v>
      </c>
      <c r="C106" s="279"/>
      <c r="D106" s="280">
        <f>SUMPRODUCT((Archives!$N$1005:$N$10000=Lang!A$4)*(Archives!$F$1005:$F$10000=$A106)*-Archives!$A$1005:$A$10000)+SUMPRODUCT((Archives!$N$1005:$N$10000=Lang!A$5)*(Archives!$F$1005:$F$10000=$A106)*-Archives!$A$1005:$A$10000)-$C106+$I106</f>
        <v>2</v>
      </c>
      <c r="E106" s="281" t="s">
        <v>161</v>
      </c>
      <c r="F106" s="282">
        <v>89</v>
      </c>
      <c r="G106" s="283">
        <v>58.74</v>
      </c>
      <c r="H106" s="284">
        <v>52.866</v>
      </c>
      <c r="I106" s="319">
        <f t="shared" ref="I106:I109" si="13">2</f>
        <v>2</v>
      </c>
      <c r="J106" s="320"/>
      <c r="K106" s="321">
        <v>0.890000000000001</v>
      </c>
      <c r="L106" s="322"/>
      <c r="M106" s="323"/>
      <c r="N106" s="324"/>
      <c r="O106" s="325">
        <f t="shared" si="6"/>
        <v>0</v>
      </c>
      <c r="P106" s="326">
        <v>1</v>
      </c>
      <c r="Q106" s="338">
        <f>IF(ISBLANK(A106),0,IF(Set!$F$2="TTC",IF(P106=1,O106-(O106*100)/(100+Set!$C$2),(IF(P106=2,O106-(O106*100)/(100+Set!$C$3),0))),IF(P106=1,O106*Set!$C$2/(100),(IF(P106=2,O106*Set!$C$3/(100),0)))))</f>
        <v>0</v>
      </c>
      <c r="R106" s="335"/>
      <c r="S106" s="336">
        <f t="shared" si="7"/>
        <v>0</v>
      </c>
      <c r="T106" s="337">
        <f t="shared" si="8"/>
        <v>0</v>
      </c>
      <c r="U106" s="336">
        <f t="shared" si="9"/>
        <v>0</v>
      </c>
      <c r="V106" s="336">
        <f t="shared" si="10"/>
        <v>117.48</v>
      </c>
      <c r="W106" s="336">
        <f t="shared" si="11"/>
        <v>178</v>
      </c>
    </row>
    <row r="107" s="213" customFormat="1" hidden="1" spans="1:23">
      <c r="A107" s="278">
        <v>1495</v>
      </c>
      <c r="B107" s="67" t="s">
        <v>195</v>
      </c>
      <c r="C107" s="279"/>
      <c r="D107" s="280">
        <f>SUMPRODUCT((Archives!$N$1005:$N$10000=Lang!A$4)*(Archives!$F$1005:$F$10000=$A107)*-Archives!$A$1005:$A$10000)+SUMPRODUCT((Archives!$N$1005:$N$10000=Lang!A$5)*(Archives!$F$1005:$F$10000=$A107)*-Archives!$A$1005:$A$10000)-$C107+$I107</f>
        <v>2</v>
      </c>
      <c r="E107" s="281" t="s">
        <v>161</v>
      </c>
      <c r="F107" s="282">
        <v>90</v>
      </c>
      <c r="G107" s="283">
        <v>59.4</v>
      </c>
      <c r="H107" s="284">
        <v>53.46</v>
      </c>
      <c r="I107" s="319">
        <f t="shared" si="13"/>
        <v>2</v>
      </c>
      <c r="J107" s="320"/>
      <c r="K107" s="321">
        <v>0.900000000000001</v>
      </c>
      <c r="L107" s="322"/>
      <c r="M107" s="323"/>
      <c r="N107" s="324"/>
      <c r="O107" s="325">
        <f t="shared" si="6"/>
        <v>0</v>
      </c>
      <c r="P107" s="326">
        <v>1</v>
      </c>
      <c r="Q107" s="338">
        <f>IF(ISBLANK(A107),0,IF(Set!$F$2="TTC",IF(P107=1,O107-(O107*100)/(100+Set!$C$2),(IF(P107=2,O107-(O107*100)/(100+Set!$C$3),0))),IF(P107=1,O107*Set!$C$2/(100),(IF(P107=2,O107*Set!$C$3/(100),0)))))</f>
        <v>0</v>
      </c>
      <c r="R107" s="335"/>
      <c r="S107" s="336">
        <f t="shared" si="7"/>
        <v>0</v>
      </c>
      <c r="T107" s="337">
        <f t="shared" si="8"/>
        <v>0</v>
      </c>
      <c r="U107" s="336">
        <f t="shared" si="9"/>
        <v>0</v>
      </c>
      <c r="V107" s="336">
        <f t="shared" si="10"/>
        <v>118.8</v>
      </c>
      <c r="W107" s="336">
        <f t="shared" si="11"/>
        <v>180</v>
      </c>
    </row>
    <row r="108" s="213" customFormat="1" hidden="1" spans="1:23">
      <c r="A108" s="278">
        <v>1496</v>
      </c>
      <c r="B108" s="67" t="s">
        <v>196</v>
      </c>
      <c r="C108" s="279"/>
      <c r="D108" s="280">
        <f>SUMPRODUCT((Archives!$N$1005:$N$10000=Lang!A$4)*(Archives!$F$1005:$F$10000=$A108)*-Archives!$A$1005:$A$10000)+SUMPRODUCT((Archives!$N$1005:$N$10000=Lang!A$5)*(Archives!$F$1005:$F$10000=$A108)*-Archives!$A$1005:$A$10000)-$C108+$I108</f>
        <v>3</v>
      </c>
      <c r="E108" s="281" t="s">
        <v>161</v>
      </c>
      <c r="F108" s="282">
        <v>91</v>
      </c>
      <c r="G108" s="283">
        <v>60.06</v>
      </c>
      <c r="H108" s="284">
        <v>54.054</v>
      </c>
      <c r="I108" s="319">
        <v>3</v>
      </c>
      <c r="J108" s="320"/>
      <c r="K108" s="321">
        <v>0.910000000000001</v>
      </c>
      <c r="L108" s="322"/>
      <c r="M108" s="323"/>
      <c r="N108" s="324"/>
      <c r="O108" s="325">
        <f t="shared" si="6"/>
        <v>0</v>
      </c>
      <c r="P108" s="326">
        <v>1</v>
      </c>
      <c r="Q108" s="338">
        <f>IF(ISBLANK(A108),0,IF(Set!$F$2="TTC",IF(P108=1,O108-(O108*100)/(100+Set!$C$2),(IF(P108=2,O108-(O108*100)/(100+Set!$C$3),0))),IF(P108=1,O108*Set!$C$2/(100),(IF(P108=2,O108*Set!$C$3/(100),0)))))</f>
        <v>0</v>
      </c>
      <c r="R108" s="335"/>
      <c r="S108" s="336">
        <f t="shared" si="7"/>
        <v>0</v>
      </c>
      <c r="T108" s="337">
        <f t="shared" si="8"/>
        <v>0</v>
      </c>
      <c r="U108" s="336">
        <f t="shared" si="9"/>
        <v>0</v>
      </c>
      <c r="V108" s="336">
        <f t="shared" si="10"/>
        <v>180.18</v>
      </c>
      <c r="W108" s="336">
        <f t="shared" si="11"/>
        <v>273</v>
      </c>
    </row>
    <row r="109" s="213" customFormat="1" hidden="1" spans="1:23">
      <c r="A109" s="278">
        <v>1497</v>
      </c>
      <c r="B109" s="67" t="s">
        <v>197</v>
      </c>
      <c r="C109" s="279"/>
      <c r="D109" s="280">
        <f>SUMPRODUCT((Archives!$N$1005:$N$10000=Lang!A$4)*(Archives!$F$1005:$F$10000=$A109)*-Archives!$A$1005:$A$10000)+SUMPRODUCT((Archives!$N$1005:$N$10000=Lang!A$5)*(Archives!$F$1005:$F$10000=$A109)*-Archives!$A$1005:$A$10000)-$C109+$I109</f>
        <v>2</v>
      </c>
      <c r="E109" s="281" t="s">
        <v>161</v>
      </c>
      <c r="F109" s="282">
        <v>92</v>
      </c>
      <c r="G109" s="283">
        <v>60.72</v>
      </c>
      <c r="H109" s="284">
        <v>54.648</v>
      </c>
      <c r="I109" s="319">
        <f t="shared" si="13"/>
        <v>2</v>
      </c>
      <c r="J109" s="320"/>
      <c r="K109" s="321">
        <v>0.920000000000001</v>
      </c>
      <c r="L109" s="322"/>
      <c r="M109" s="323"/>
      <c r="N109" s="324"/>
      <c r="O109" s="325">
        <f t="shared" si="6"/>
        <v>0</v>
      </c>
      <c r="P109" s="326">
        <v>1</v>
      </c>
      <c r="Q109" s="338">
        <f>IF(ISBLANK(A109),0,IF(Set!$F$2="TTC",IF(P109=1,O109-(O109*100)/(100+Set!$C$2),(IF(P109=2,O109-(O109*100)/(100+Set!$C$3),0))),IF(P109=1,O109*Set!$C$2/(100),(IF(P109=2,O109*Set!$C$3/(100),0)))))</f>
        <v>0</v>
      </c>
      <c r="R109" s="335"/>
      <c r="S109" s="336">
        <f t="shared" si="7"/>
        <v>0</v>
      </c>
      <c r="T109" s="337">
        <f t="shared" si="8"/>
        <v>0</v>
      </c>
      <c r="U109" s="336">
        <f t="shared" si="9"/>
        <v>0</v>
      </c>
      <c r="V109" s="336">
        <f t="shared" si="10"/>
        <v>121.44</v>
      </c>
      <c r="W109" s="336">
        <f t="shared" si="11"/>
        <v>184</v>
      </c>
    </row>
    <row r="110" s="213" customFormat="1" hidden="1" spans="1:23">
      <c r="A110" s="278">
        <v>1498</v>
      </c>
      <c r="B110" s="67" t="s">
        <v>198</v>
      </c>
      <c r="C110" s="279"/>
      <c r="D110" s="280">
        <f>SUMPRODUCT((Archives!$N$1005:$N$10000=Lang!A$4)*(Archives!$F$1005:$F$10000=$A110)*-Archives!$A$1005:$A$10000)+SUMPRODUCT((Archives!$N$1005:$N$10000=Lang!A$5)*(Archives!$F$1005:$F$10000=$A110)*-Archives!$A$1005:$A$10000)-$C110+$I110</f>
        <v>8</v>
      </c>
      <c r="E110" s="281" t="s">
        <v>161</v>
      </c>
      <c r="F110" s="282">
        <v>93</v>
      </c>
      <c r="G110" s="283">
        <v>61.38</v>
      </c>
      <c r="H110" s="284">
        <v>55.242</v>
      </c>
      <c r="I110" s="319">
        <v>8</v>
      </c>
      <c r="J110" s="320"/>
      <c r="K110" s="321">
        <v>0.930000000000001</v>
      </c>
      <c r="L110" s="322"/>
      <c r="M110" s="323"/>
      <c r="N110" s="324"/>
      <c r="O110" s="325">
        <f t="shared" si="6"/>
        <v>0</v>
      </c>
      <c r="P110" s="326">
        <v>1</v>
      </c>
      <c r="Q110" s="338">
        <f>IF(ISBLANK(A110),0,IF(Set!$F$2="TTC",IF(P110=1,O110-(O110*100)/(100+Set!$C$2),(IF(P110=2,O110-(O110*100)/(100+Set!$C$3),0))),IF(P110=1,O110*Set!$C$2/(100),(IF(P110=2,O110*Set!$C$3/(100),0)))))</f>
        <v>0</v>
      </c>
      <c r="R110" s="335"/>
      <c r="S110" s="336">
        <f t="shared" si="7"/>
        <v>0</v>
      </c>
      <c r="T110" s="337">
        <f t="shared" si="8"/>
        <v>0</v>
      </c>
      <c r="U110" s="336">
        <f t="shared" si="9"/>
        <v>0</v>
      </c>
      <c r="V110" s="336">
        <f t="shared" si="10"/>
        <v>491.04</v>
      </c>
      <c r="W110" s="336">
        <f t="shared" si="11"/>
        <v>744</v>
      </c>
    </row>
    <row r="111" s="213" customFormat="1" hidden="1" spans="1:23">
      <c r="A111" s="278">
        <v>1499</v>
      </c>
      <c r="B111" s="67" t="s">
        <v>199</v>
      </c>
      <c r="C111" s="279"/>
      <c r="D111" s="280">
        <f>SUMPRODUCT((Archives!$N$1005:$N$10000=Lang!A$4)*(Archives!$F$1005:$F$10000=$A111)*-Archives!$A$1005:$A$10000)+SUMPRODUCT((Archives!$N$1005:$N$10000=Lang!A$5)*(Archives!$F$1005:$F$10000=$A111)*-Archives!$A$1005:$A$10000)-$C111+$I111</f>
        <v>1</v>
      </c>
      <c r="E111" s="281" t="s">
        <v>161</v>
      </c>
      <c r="F111" s="282">
        <v>94</v>
      </c>
      <c r="G111" s="283">
        <v>62.04</v>
      </c>
      <c r="H111" s="284">
        <v>55.836</v>
      </c>
      <c r="I111" s="319">
        <v>1</v>
      </c>
      <c r="J111" s="320"/>
      <c r="K111" s="321">
        <v>0.940000000000001</v>
      </c>
      <c r="L111" s="322"/>
      <c r="M111" s="323"/>
      <c r="N111" s="324"/>
      <c r="O111" s="325">
        <f t="shared" si="6"/>
        <v>0</v>
      </c>
      <c r="P111" s="326">
        <v>1</v>
      </c>
      <c r="Q111" s="338">
        <f>IF(ISBLANK(A111),0,IF(Set!$F$2="TTC",IF(P111=1,O111-(O111*100)/(100+Set!$C$2),(IF(P111=2,O111-(O111*100)/(100+Set!$C$3),0))),IF(P111=1,O111*Set!$C$2/(100),(IF(P111=2,O111*Set!$C$3/(100),0)))))</f>
        <v>0</v>
      </c>
      <c r="R111" s="335"/>
      <c r="S111" s="336">
        <f t="shared" si="7"/>
        <v>0</v>
      </c>
      <c r="T111" s="337">
        <f t="shared" si="8"/>
        <v>0</v>
      </c>
      <c r="U111" s="336">
        <f t="shared" si="9"/>
        <v>0</v>
      </c>
      <c r="V111" s="336">
        <f t="shared" si="10"/>
        <v>62.04</v>
      </c>
      <c r="W111" s="336">
        <f t="shared" si="11"/>
        <v>94</v>
      </c>
    </row>
    <row r="112" s="213" customFormat="1" hidden="1" spans="1:23">
      <c r="A112" s="278">
        <v>1500</v>
      </c>
      <c r="B112" s="67" t="s">
        <v>200</v>
      </c>
      <c r="C112" s="279"/>
      <c r="D112" s="280">
        <f>SUMPRODUCT((Archives!$N$1005:$N$10000=Lang!A$4)*(Archives!$F$1005:$F$10000=$A112)*-Archives!$A$1005:$A$10000)+SUMPRODUCT((Archives!$N$1005:$N$10000=Lang!A$5)*(Archives!$F$1005:$F$10000=$A112)*-Archives!$A$1005:$A$10000)-$C112+$I112</f>
        <v>4</v>
      </c>
      <c r="E112" s="281" t="s">
        <v>161</v>
      </c>
      <c r="F112" s="282">
        <v>95</v>
      </c>
      <c r="G112" s="283">
        <v>62.7</v>
      </c>
      <c r="H112" s="284">
        <v>56.43</v>
      </c>
      <c r="I112" s="319">
        <v>4</v>
      </c>
      <c r="J112" s="320"/>
      <c r="K112" s="321">
        <v>0.950000000000001</v>
      </c>
      <c r="L112" s="322"/>
      <c r="M112" s="323"/>
      <c r="N112" s="324"/>
      <c r="O112" s="325">
        <f t="shared" si="6"/>
        <v>0</v>
      </c>
      <c r="P112" s="326">
        <v>1</v>
      </c>
      <c r="Q112" s="338">
        <f>IF(ISBLANK(A112),0,IF(Set!$F$2="TTC",IF(P112=1,O112-(O112*100)/(100+Set!$C$2),(IF(P112=2,O112-(O112*100)/(100+Set!$C$3),0))),IF(P112=1,O112*Set!$C$2/(100),(IF(P112=2,O112*Set!$C$3/(100),0)))))</f>
        <v>0</v>
      </c>
      <c r="R112" s="335"/>
      <c r="S112" s="336">
        <f t="shared" si="7"/>
        <v>0</v>
      </c>
      <c r="T112" s="337">
        <f t="shared" si="8"/>
        <v>0</v>
      </c>
      <c r="U112" s="336">
        <f t="shared" si="9"/>
        <v>0</v>
      </c>
      <c r="V112" s="336">
        <f t="shared" si="10"/>
        <v>250.8</v>
      </c>
      <c r="W112" s="336">
        <f t="shared" si="11"/>
        <v>380</v>
      </c>
    </row>
    <row r="113" s="213" customFormat="1" hidden="1" spans="1:23">
      <c r="A113" s="278">
        <v>1501</v>
      </c>
      <c r="B113" s="67" t="s">
        <v>201</v>
      </c>
      <c r="C113" s="279"/>
      <c r="D113" s="280">
        <f>SUMPRODUCT((Archives!$N$1005:$N$10000=Lang!A$4)*(Archives!$F$1005:$F$10000=$A113)*-Archives!$A$1005:$A$10000)+SUMPRODUCT((Archives!$N$1005:$N$10000=Lang!A$5)*(Archives!$F$1005:$F$10000=$A113)*-Archives!$A$1005:$A$10000)-$C113+$I113</f>
        <v>7</v>
      </c>
      <c r="E113" s="281" t="s">
        <v>161</v>
      </c>
      <c r="F113" s="282">
        <v>96</v>
      </c>
      <c r="G113" s="283">
        <v>63.36</v>
      </c>
      <c r="H113" s="284">
        <v>57.024</v>
      </c>
      <c r="I113" s="319">
        <v>7</v>
      </c>
      <c r="J113" s="320"/>
      <c r="K113" s="321">
        <v>0.960000000000001</v>
      </c>
      <c r="L113" s="322"/>
      <c r="M113" s="323"/>
      <c r="N113" s="324"/>
      <c r="O113" s="325">
        <f t="shared" si="6"/>
        <v>0</v>
      </c>
      <c r="P113" s="326">
        <v>1</v>
      </c>
      <c r="Q113" s="338">
        <f>IF(ISBLANK(A113),0,IF(Set!$F$2="TTC",IF(P113=1,O113-(O113*100)/(100+Set!$C$2),(IF(P113=2,O113-(O113*100)/(100+Set!$C$3),0))),IF(P113=1,O113*Set!$C$2/(100),(IF(P113=2,O113*Set!$C$3/(100),0)))))</f>
        <v>0</v>
      </c>
      <c r="R113" s="335"/>
      <c r="S113" s="336">
        <f t="shared" si="7"/>
        <v>0</v>
      </c>
      <c r="T113" s="337">
        <f t="shared" si="8"/>
        <v>0</v>
      </c>
      <c r="U113" s="336">
        <f t="shared" si="9"/>
        <v>0</v>
      </c>
      <c r="V113" s="336">
        <f t="shared" si="10"/>
        <v>443.52</v>
      </c>
      <c r="W113" s="336">
        <f t="shared" si="11"/>
        <v>672</v>
      </c>
    </row>
    <row r="114" s="213" customFormat="1" spans="1:23">
      <c r="A114" s="278">
        <v>1502</v>
      </c>
      <c r="B114" s="67" t="s">
        <v>202</v>
      </c>
      <c r="C114" s="279">
        <v>0</v>
      </c>
      <c r="D114" s="280">
        <f>SUMPRODUCT((Archives!$N$1005:$N$10000=Lang!A$4)*(Archives!$F$1005:$F$10000=$A114)*-Archives!$A$1005:$A$10000)+SUMPRODUCT((Archives!$N$1005:$N$10000=Lang!A$5)*(Archives!$F$1005:$F$10000=$A114)*-Archives!$A$1005:$A$10000)-$C114+$I114</f>
        <v>0</v>
      </c>
      <c r="E114" s="281" t="s">
        <v>161</v>
      </c>
      <c r="F114" s="282">
        <v>97</v>
      </c>
      <c r="G114" s="283">
        <v>64.02</v>
      </c>
      <c r="H114" s="284">
        <v>57.618</v>
      </c>
      <c r="I114" s="319">
        <v>0</v>
      </c>
      <c r="J114" s="320"/>
      <c r="K114" s="321">
        <v>0.970000000000001</v>
      </c>
      <c r="L114" s="322"/>
      <c r="M114" s="323"/>
      <c r="N114" s="324"/>
      <c r="O114" s="325">
        <f t="shared" si="6"/>
        <v>0</v>
      </c>
      <c r="P114" s="326">
        <v>1</v>
      </c>
      <c r="Q114" s="338">
        <f>IF(ISBLANK(A114),0,IF(Set!$F$2="TTC",IF(P114=1,O114-(O114*100)/(100+Set!$C$2),(IF(P114=2,O114-(O114*100)/(100+Set!$C$3),0))),IF(P114=1,O114*Set!$C$2/(100),(IF(P114=2,O114*Set!$C$3/(100),0)))))</f>
        <v>0</v>
      </c>
      <c r="R114" s="335"/>
      <c r="S114" s="336">
        <f t="shared" si="7"/>
        <v>0</v>
      </c>
      <c r="T114" s="337">
        <f t="shared" si="8"/>
        <v>0</v>
      </c>
      <c r="U114" s="336">
        <f t="shared" si="9"/>
        <v>0</v>
      </c>
      <c r="V114" s="336">
        <f t="shared" si="10"/>
        <v>0</v>
      </c>
      <c r="W114" s="336">
        <f t="shared" si="11"/>
        <v>0</v>
      </c>
    </row>
    <row r="115" s="213" customFormat="1" hidden="1" spans="1:23">
      <c r="A115" s="278">
        <v>1503</v>
      </c>
      <c r="B115" s="67" t="s">
        <v>203</v>
      </c>
      <c r="C115" s="279"/>
      <c r="D115" s="280">
        <f>SUMPRODUCT((Archives!$N$1005:$N$10000=Lang!A$4)*(Archives!$F$1005:$F$10000=$A115)*-Archives!$A$1005:$A$10000)+SUMPRODUCT((Archives!$N$1005:$N$10000=Lang!A$5)*(Archives!$F$1005:$F$10000=$A115)*-Archives!$A$1005:$A$10000)-$C115+$I115</f>
        <v>3</v>
      </c>
      <c r="E115" s="281" t="s">
        <v>161</v>
      </c>
      <c r="F115" s="282">
        <v>98</v>
      </c>
      <c r="G115" s="283">
        <v>64.68</v>
      </c>
      <c r="H115" s="284">
        <v>58.212</v>
      </c>
      <c r="I115" s="319">
        <v>3</v>
      </c>
      <c r="J115" s="320"/>
      <c r="K115" s="321">
        <v>0.980000000000001</v>
      </c>
      <c r="L115" s="322"/>
      <c r="M115" s="323"/>
      <c r="N115" s="324"/>
      <c r="O115" s="325">
        <f t="shared" si="6"/>
        <v>0</v>
      </c>
      <c r="P115" s="326">
        <v>1</v>
      </c>
      <c r="Q115" s="338">
        <f>IF(ISBLANK(A115),0,IF(Set!$F$2="TTC",IF(P115=1,O115-(O115*100)/(100+Set!$C$2),(IF(P115=2,O115-(O115*100)/(100+Set!$C$3),0))),IF(P115=1,O115*Set!$C$2/(100),(IF(P115=2,O115*Set!$C$3/(100),0)))))</f>
        <v>0</v>
      </c>
      <c r="R115" s="335"/>
      <c r="S115" s="336">
        <f t="shared" si="7"/>
        <v>0</v>
      </c>
      <c r="T115" s="337">
        <f t="shared" si="8"/>
        <v>0</v>
      </c>
      <c r="U115" s="336">
        <f t="shared" si="9"/>
        <v>0</v>
      </c>
      <c r="V115" s="336">
        <f t="shared" si="10"/>
        <v>194.04</v>
      </c>
      <c r="W115" s="336">
        <f t="shared" si="11"/>
        <v>294</v>
      </c>
    </row>
    <row r="116" s="213" customFormat="1" hidden="1" spans="1:23">
      <c r="A116" s="278">
        <v>1504</v>
      </c>
      <c r="B116" s="67" t="s">
        <v>204</v>
      </c>
      <c r="C116" s="279"/>
      <c r="D116" s="280">
        <f>SUMPRODUCT((Archives!$N$1005:$N$10000=Lang!A$4)*(Archives!$F$1005:$F$10000=$A116)*-Archives!$A$1005:$A$10000)+SUMPRODUCT((Archives!$N$1005:$N$10000=Lang!A$5)*(Archives!$F$1005:$F$10000=$A116)*-Archives!$A$1005:$A$10000)-$C116+$I116</f>
        <v>5</v>
      </c>
      <c r="E116" s="281" t="s">
        <v>161</v>
      </c>
      <c r="F116" s="282">
        <v>99</v>
      </c>
      <c r="G116" s="283">
        <v>65.34</v>
      </c>
      <c r="H116" s="284">
        <v>58.806</v>
      </c>
      <c r="I116" s="319">
        <v>5</v>
      </c>
      <c r="J116" s="320"/>
      <c r="K116" s="321">
        <v>0.990000000000001</v>
      </c>
      <c r="L116" s="322"/>
      <c r="M116" s="323"/>
      <c r="N116" s="324"/>
      <c r="O116" s="325">
        <f t="shared" si="6"/>
        <v>0</v>
      </c>
      <c r="P116" s="326">
        <v>1</v>
      </c>
      <c r="Q116" s="338">
        <f>IF(ISBLANK(A116),0,IF(Set!$F$2="TTC",IF(P116=1,O116-(O116*100)/(100+Set!$C$2),(IF(P116=2,O116-(O116*100)/(100+Set!$C$3),0))),IF(P116=1,O116*Set!$C$2/(100),(IF(P116=2,O116*Set!$C$3/(100),0)))))</f>
        <v>0</v>
      </c>
      <c r="R116" s="335"/>
      <c r="S116" s="336">
        <f t="shared" si="7"/>
        <v>0</v>
      </c>
      <c r="T116" s="337">
        <f t="shared" si="8"/>
        <v>0</v>
      </c>
      <c r="U116" s="336">
        <f t="shared" si="9"/>
        <v>0</v>
      </c>
      <c r="V116" s="336">
        <f t="shared" si="10"/>
        <v>326.7</v>
      </c>
      <c r="W116" s="336">
        <f t="shared" si="11"/>
        <v>495</v>
      </c>
    </row>
    <row r="117" s="213" customFormat="1" hidden="1" spans="1:23">
      <c r="A117" s="278">
        <v>1505</v>
      </c>
      <c r="B117" s="67" t="s">
        <v>205</v>
      </c>
      <c r="C117" s="279"/>
      <c r="D117" s="280">
        <f>SUMPRODUCT((Archives!$N$1005:$N$10000=Lang!A$4)*(Archives!$F$1005:$F$10000=$A117)*-Archives!$A$1005:$A$10000)+SUMPRODUCT((Archives!$N$1005:$N$10000=Lang!A$5)*(Archives!$F$1005:$F$10000=$A117)*-Archives!$A$1005:$A$10000)-$C117+$I117</f>
        <v>2</v>
      </c>
      <c r="E117" s="281" t="s">
        <v>161</v>
      </c>
      <c r="F117" s="282">
        <v>100</v>
      </c>
      <c r="G117" s="283">
        <v>66</v>
      </c>
      <c r="H117" s="284">
        <v>59.4</v>
      </c>
      <c r="I117" s="319">
        <f>2</f>
        <v>2</v>
      </c>
      <c r="J117" s="320"/>
      <c r="K117" s="321">
        <v>1</v>
      </c>
      <c r="L117" s="322"/>
      <c r="M117" s="323"/>
      <c r="N117" s="324"/>
      <c r="O117" s="325">
        <f t="shared" si="6"/>
        <v>0</v>
      </c>
      <c r="P117" s="326">
        <v>1</v>
      </c>
      <c r="Q117" s="338">
        <f>IF(ISBLANK(A117),0,IF(Set!$F$2="TTC",IF(P117=1,O117-(O117*100)/(100+Set!$C$2),(IF(P117=2,O117-(O117*100)/(100+Set!$C$3),0))),IF(P117=1,O117*Set!$C$2/(100),(IF(P117=2,O117*Set!$C$3/(100),0)))))</f>
        <v>0</v>
      </c>
      <c r="R117" s="335"/>
      <c r="S117" s="336">
        <f t="shared" si="7"/>
        <v>0</v>
      </c>
      <c r="T117" s="337">
        <f t="shared" si="8"/>
        <v>0</v>
      </c>
      <c r="U117" s="336">
        <f t="shared" si="9"/>
        <v>0</v>
      </c>
      <c r="V117" s="336">
        <f t="shared" si="10"/>
        <v>132</v>
      </c>
      <c r="W117" s="336">
        <f t="shared" si="11"/>
        <v>200</v>
      </c>
    </row>
    <row r="118" s="213" customFormat="1" hidden="1" spans="1:23">
      <c r="A118" s="278">
        <v>1506</v>
      </c>
      <c r="B118" s="67" t="s">
        <v>206</v>
      </c>
      <c r="C118" s="279"/>
      <c r="D118" s="280">
        <f>SUMPRODUCT((Archives!$N$1005:$N$10000=Lang!A$4)*(Archives!$F$1005:$F$10000=$A118)*-Archives!$A$1005:$A$10000)+SUMPRODUCT((Archives!$N$1005:$N$10000=Lang!A$5)*(Archives!$F$1005:$F$10000=$A118)*-Archives!$A$1005:$A$10000)-$C118+$I118</f>
        <v>3</v>
      </c>
      <c r="E118" s="281" t="s">
        <v>161</v>
      </c>
      <c r="F118" s="282">
        <v>101</v>
      </c>
      <c r="G118" s="283">
        <v>66.66</v>
      </c>
      <c r="H118" s="284">
        <v>59.994</v>
      </c>
      <c r="I118" s="319">
        <v>3</v>
      </c>
      <c r="J118" s="320"/>
      <c r="K118" s="321">
        <v>1.01</v>
      </c>
      <c r="L118" s="322"/>
      <c r="M118" s="323"/>
      <c r="N118" s="324"/>
      <c r="O118" s="325">
        <f t="shared" si="6"/>
        <v>0</v>
      </c>
      <c r="P118" s="326">
        <v>1</v>
      </c>
      <c r="Q118" s="338">
        <f>IF(ISBLANK(A118),0,IF(Set!$F$2="TTC",IF(P118=1,O118-(O118*100)/(100+Set!$C$2),(IF(P118=2,O118-(O118*100)/(100+Set!$C$3),0))),IF(P118=1,O118*Set!$C$2/(100),(IF(P118=2,O118*Set!$C$3/(100),0)))))</f>
        <v>0</v>
      </c>
      <c r="R118" s="335"/>
      <c r="S118" s="336">
        <f t="shared" si="7"/>
        <v>0</v>
      </c>
      <c r="T118" s="337">
        <f t="shared" si="8"/>
        <v>0</v>
      </c>
      <c r="U118" s="336">
        <f t="shared" si="9"/>
        <v>0</v>
      </c>
      <c r="V118" s="336">
        <f t="shared" si="10"/>
        <v>199.98</v>
      </c>
      <c r="W118" s="336">
        <f t="shared" si="11"/>
        <v>303</v>
      </c>
    </row>
    <row r="119" s="213" customFormat="1" hidden="1" spans="1:23">
      <c r="A119" s="278">
        <v>1507</v>
      </c>
      <c r="B119" s="67" t="s">
        <v>207</v>
      </c>
      <c r="C119" s="279"/>
      <c r="D119" s="280">
        <f>SUMPRODUCT((Archives!$N$1005:$N$10000=Lang!A$4)*(Archives!$F$1005:$F$10000=$A119)*-Archives!$A$1005:$A$10000)+SUMPRODUCT((Archives!$N$1005:$N$10000=Lang!A$5)*(Archives!$F$1005:$F$10000=$A119)*-Archives!$A$1005:$A$10000)-$C119+$I119</f>
        <v>2</v>
      </c>
      <c r="E119" s="281" t="s">
        <v>161</v>
      </c>
      <c r="F119" s="282">
        <v>102</v>
      </c>
      <c r="G119" s="283">
        <v>67.32</v>
      </c>
      <c r="H119" s="284">
        <v>60.588</v>
      </c>
      <c r="I119" s="319">
        <f>2</f>
        <v>2</v>
      </c>
      <c r="J119" s="320"/>
      <c r="K119" s="321">
        <v>1.02</v>
      </c>
      <c r="L119" s="322"/>
      <c r="M119" s="323"/>
      <c r="N119" s="324"/>
      <c r="O119" s="325">
        <f t="shared" si="6"/>
        <v>0</v>
      </c>
      <c r="P119" s="326">
        <v>1</v>
      </c>
      <c r="Q119" s="338">
        <f>IF(ISBLANK(A119),0,IF(Set!$F$2="TTC",IF(P119=1,O119-(O119*100)/(100+Set!$C$2),(IF(P119=2,O119-(O119*100)/(100+Set!$C$3),0))),IF(P119=1,O119*Set!$C$2/(100),(IF(P119=2,O119*Set!$C$3/(100),0)))))</f>
        <v>0</v>
      </c>
      <c r="R119" s="335"/>
      <c r="S119" s="336">
        <f t="shared" si="7"/>
        <v>0</v>
      </c>
      <c r="T119" s="337">
        <f t="shared" si="8"/>
        <v>0</v>
      </c>
      <c r="U119" s="336">
        <f t="shared" si="9"/>
        <v>0</v>
      </c>
      <c r="V119" s="336">
        <f t="shared" si="10"/>
        <v>134.64</v>
      </c>
      <c r="W119" s="336">
        <f t="shared" si="11"/>
        <v>204</v>
      </c>
    </row>
    <row r="120" s="213" customFormat="1" hidden="1" spans="1:23">
      <c r="A120" s="278">
        <v>1508</v>
      </c>
      <c r="B120" s="67" t="s">
        <v>208</v>
      </c>
      <c r="C120" s="279"/>
      <c r="D120" s="280">
        <f>SUMPRODUCT((Archives!$N$1005:$N$10000=Lang!A$4)*(Archives!$F$1005:$F$10000=$A120)*-Archives!$A$1005:$A$10000)+SUMPRODUCT((Archives!$N$1005:$N$10000=Lang!A$5)*(Archives!$F$1005:$F$10000=$A120)*-Archives!$A$1005:$A$10000)-$C120+$I120</f>
        <v>8</v>
      </c>
      <c r="E120" s="281" t="s">
        <v>161</v>
      </c>
      <c r="F120" s="282">
        <v>103</v>
      </c>
      <c r="G120" s="283">
        <v>67.98</v>
      </c>
      <c r="H120" s="284">
        <v>61.182</v>
      </c>
      <c r="I120" s="319">
        <v>8</v>
      </c>
      <c r="J120" s="320"/>
      <c r="K120" s="321">
        <v>1.03</v>
      </c>
      <c r="L120" s="322"/>
      <c r="M120" s="323"/>
      <c r="N120" s="324"/>
      <c r="O120" s="325">
        <f t="shared" si="6"/>
        <v>0</v>
      </c>
      <c r="P120" s="326">
        <v>1</v>
      </c>
      <c r="Q120" s="338">
        <f>IF(ISBLANK(A120),0,IF(Set!$F$2="TTC",IF(P120=1,O120-(O120*100)/(100+Set!$C$2),(IF(P120=2,O120-(O120*100)/(100+Set!$C$3),0))),IF(P120=1,O120*Set!$C$2/(100),(IF(P120=2,O120*Set!$C$3/(100),0)))))</f>
        <v>0</v>
      </c>
      <c r="R120" s="335"/>
      <c r="S120" s="336">
        <f t="shared" si="7"/>
        <v>0</v>
      </c>
      <c r="T120" s="337">
        <f t="shared" si="8"/>
        <v>0</v>
      </c>
      <c r="U120" s="336">
        <f t="shared" si="9"/>
        <v>0</v>
      </c>
      <c r="V120" s="336">
        <f t="shared" si="10"/>
        <v>543.84</v>
      </c>
      <c r="W120" s="336">
        <f t="shared" si="11"/>
        <v>824</v>
      </c>
    </row>
    <row r="121" s="213" customFormat="1" hidden="1" spans="1:23">
      <c r="A121" s="278">
        <v>1509</v>
      </c>
      <c r="B121" s="67" t="s">
        <v>209</v>
      </c>
      <c r="C121" s="279"/>
      <c r="D121" s="280">
        <f>SUMPRODUCT((Archives!$N$1005:$N$10000=Lang!A$4)*(Archives!$F$1005:$F$10000=$A121)*-Archives!$A$1005:$A$10000)+SUMPRODUCT((Archives!$N$1005:$N$10000=Lang!A$5)*(Archives!$F$1005:$F$10000=$A121)*-Archives!$A$1005:$A$10000)-$C121+$I121</f>
        <v>1</v>
      </c>
      <c r="E121" s="281" t="s">
        <v>161</v>
      </c>
      <c r="F121" s="282">
        <v>104</v>
      </c>
      <c r="G121" s="283">
        <v>68.64</v>
      </c>
      <c r="H121" s="284">
        <v>61.776</v>
      </c>
      <c r="I121" s="319">
        <v>1</v>
      </c>
      <c r="J121" s="320"/>
      <c r="K121" s="321">
        <v>1.04</v>
      </c>
      <c r="L121" s="322"/>
      <c r="M121" s="323"/>
      <c r="N121" s="324"/>
      <c r="O121" s="325">
        <f t="shared" si="6"/>
        <v>0</v>
      </c>
      <c r="P121" s="326">
        <v>1</v>
      </c>
      <c r="Q121" s="338">
        <f>IF(ISBLANK(A121),0,IF(Set!$F$2="TTC",IF(P121=1,O121-(O121*100)/(100+Set!$C$2),(IF(P121=2,O121-(O121*100)/(100+Set!$C$3),0))),IF(P121=1,O121*Set!$C$2/(100),(IF(P121=2,O121*Set!$C$3/(100),0)))))</f>
        <v>0</v>
      </c>
      <c r="R121" s="335"/>
      <c r="S121" s="336">
        <f t="shared" si="7"/>
        <v>0</v>
      </c>
      <c r="T121" s="337">
        <f t="shared" si="8"/>
        <v>0</v>
      </c>
      <c r="U121" s="336">
        <f t="shared" si="9"/>
        <v>0</v>
      </c>
      <c r="V121" s="336">
        <f t="shared" si="10"/>
        <v>68.64</v>
      </c>
      <c r="W121" s="336">
        <f t="shared" si="11"/>
        <v>104</v>
      </c>
    </row>
    <row r="122" s="213" customFormat="1" hidden="1" spans="1:23">
      <c r="A122" s="278">
        <v>1510</v>
      </c>
      <c r="B122" s="67" t="s">
        <v>210</v>
      </c>
      <c r="C122" s="279"/>
      <c r="D122" s="280">
        <f>SUMPRODUCT((Archives!$N$1005:$N$10000=Lang!A$4)*(Archives!$F$1005:$F$10000=$A122)*-Archives!$A$1005:$A$10000)+SUMPRODUCT((Archives!$N$1005:$N$10000=Lang!A$5)*(Archives!$F$1005:$F$10000=$A122)*-Archives!$A$1005:$A$10000)-$C122+$I122</f>
        <v>4</v>
      </c>
      <c r="E122" s="281" t="s">
        <v>161</v>
      </c>
      <c r="F122" s="282">
        <v>105</v>
      </c>
      <c r="G122" s="283">
        <v>69.3</v>
      </c>
      <c r="H122" s="284">
        <v>62.37</v>
      </c>
      <c r="I122" s="319">
        <v>4</v>
      </c>
      <c r="J122" s="320"/>
      <c r="K122" s="321">
        <v>1.05</v>
      </c>
      <c r="L122" s="322"/>
      <c r="M122" s="323"/>
      <c r="N122" s="324"/>
      <c r="O122" s="325">
        <f t="shared" si="6"/>
        <v>0</v>
      </c>
      <c r="P122" s="326">
        <v>1</v>
      </c>
      <c r="Q122" s="338">
        <f>IF(ISBLANK(A122),0,IF(Set!$F$2="TTC",IF(P122=1,O122-(O122*100)/(100+Set!$C$2),(IF(P122=2,O122-(O122*100)/(100+Set!$C$3),0))),IF(P122=1,O122*Set!$C$2/(100),(IF(P122=2,O122*Set!$C$3/(100),0)))))</f>
        <v>0</v>
      </c>
      <c r="R122" s="335"/>
      <c r="S122" s="336">
        <f t="shared" si="7"/>
        <v>0</v>
      </c>
      <c r="T122" s="337">
        <f t="shared" si="8"/>
        <v>0</v>
      </c>
      <c r="U122" s="336">
        <f t="shared" si="9"/>
        <v>0</v>
      </c>
      <c r="V122" s="336">
        <f t="shared" si="10"/>
        <v>277.2</v>
      </c>
      <c r="W122" s="336">
        <f t="shared" si="11"/>
        <v>420</v>
      </c>
    </row>
    <row r="123" s="213" customFormat="1" hidden="1" spans="1:23">
      <c r="A123" s="278">
        <v>1511</v>
      </c>
      <c r="B123" s="67" t="s">
        <v>211</v>
      </c>
      <c r="C123" s="279"/>
      <c r="D123" s="280">
        <f>SUMPRODUCT((Archives!$N$1005:$N$10000=Lang!A$4)*(Archives!$F$1005:$F$10000=$A123)*-Archives!$A$1005:$A$10000)+SUMPRODUCT((Archives!$N$1005:$N$10000=Lang!A$5)*(Archives!$F$1005:$F$10000=$A123)*-Archives!$A$1005:$A$10000)-$C123+$I123</f>
        <v>7</v>
      </c>
      <c r="E123" s="281" t="s">
        <v>161</v>
      </c>
      <c r="F123" s="282">
        <v>106</v>
      </c>
      <c r="G123" s="283">
        <v>69.96</v>
      </c>
      <c r="H123" s="284">
        <v>62.964</v>
      </c>
      <c r="I123" s="319">
        <v>7</v>
      </c>
      <c r="J123" s="320"/>
      <c r="K123" s="321">
        <v>1.06</v>
      </c>
      <c r="L123" s="322"/>
      <c r="M123" s="323"/>
      <c r="N123" s="324"/>
      <c r="O123" s="325">
        <f t="shared" si="6"/>
        <v>0</v>
      </c>
      <c r="P123" s="326">
        <v>1</v>
      </c>
      <c r="Q123" s="338">
        <f>IF(ISBLANK(A123),0,IF(Set!$F$2="TTC",IF(P123=1,O123-(O123*100)/(100+Set!$C$2),(IF(P123=2,O123-(O123*100)/(100+Set!$C$3),0))),IF(P123=1,O123*Set!$C$2/(100),(IF(P123=2,O123*Set!$C$3/(100),0)))))</f>
        <v>0</v>
      </c>
      <c r="R123" s="335"/>
      <c r="S123" s="336">
        <f t="shared" si="7"/>
        <v>0</v>
      </c>
      <c r="T123" s="337">
        <f t="shared" si="8"/>
        <v>0</v>
      </c>
      <c r="U123" s="336">
        <f t="shared" si="9"/>
        <v>0</v>
      </c>
      <c r="V123" s="336">
        <f t="shared" si="10"/>
        <v>489.72</v>
      </c>
      <c r="W123" s="336">
        <f t="shared" si="11"/>
        <v>742</v>
      </c>
    </row>
    <row r="124" s="213" customFormat="1" hidden="1" spans="1:23">
      <c r="A124" s="278">
        <v>1512</v>
      </c>
      <c r="B124" s="67" t="s">
        <v>212</v>
      </c>
      <c r="C124" s="279"/>
      <c r="D124" s="280">
        <f>SUMPRODUCT((Archives!$N$1005:$N$10000=Lang!A$4)*(Archives!$F$1005:$F$10000=$A124)*-Archives!$A$1005:$A$10000)+SUMPRODUCT((Archives!$N$1005:$N$10000=Lang!A$5)*(Archives!$F$1005:$F$10000=$A124)*-Archives!$A$1005:$A$10000)-$C124+$I124</f>
        <v>0</v>
      </c>
      <c r="E124" s="281" t="s">
        <v>161</v>
      </c>
      <c r="F124" s="282">
        <v>107</v>
      </c>
      <c r="G124" s="283">
        <v>70.62</v>
      </c>
      <c r="H124" s="284">
        <v>63.558</v>
      </c>
      <c r="I124" s="319">
        <v>0</v>
      </c>
      <c r="J124" s="320"/>
      <c r="K124" s="321">
        <v>1.07</v>
      </c>
      <c r="L124" s="322"/>
      <c r="M124" s="323"/>
      <c r="N124" s="324"/>
      <c r="O124" s="325">
        <f t="shared" si="6"/>
        <v>0</v>
      </c>
      <c r="P124" s="326">
        <v>1</v>
      </c>
      <c r="Q124" s="338">
        <f>IF(ISBLANK(A124),0,IF(Set!$F$2="TTC",IF(P124=1,O124-(O124*100)/(100+Set!$C$2),(IF(P124=2,O124-(O124*100)/(100+Set!$C$3),0))),IF(P124=1,O124*Set!$C$2/(100),(IF(P124=2,O124*Set!$C$3/(100),0)))))</f>
        <v>0</v>
      </c>
      <c r="R124" s="335"/>
      <c r="S124" s="336">
        <f t="shared" si="7"/>
        <v>0</v>
      </c>
      <c r="T124" s="337">
        <f t="shared" si="8"/>
        <v>0</v>
      </c>
      <c r="U124" s="336">
        <f t="shared" si="9"/>
        <v>0</v>
      </c>
      <c r="V124" s="336">
        <f t="shared" si="10"/>
        <v>0</v>
      </c>
      <c r="W124" s="336">
        <f t="shared" si="11"/>
        <v>0</v>
      </c>
    </row>
    <row r="125" s="213" customFormat="1" hidden="1" spans="1:23">
      <c r="A125" s="278">
        <v>1513</v>
      </c>
      <c r="B125" s="67" t="s">
        <v>213</v>
      </c>
      <c r="C125" s="279"/>
      <c r="D125" s="280">
        <f>SUMPRODUCT((Archives!$N$1005:$N$10000=Lang!A$4)*(Archives!$F$1005:$F$10000=$A125)*-Archives!$A$1005:$A$10000)+SUMPRODUCT((Archives!$N$1005:$N$10000=Lang!A$5)*(Archives!$F$1005:$F$10000=$A125)*-Archives!$A$1005:$A$10000)-$C125+$I125</f>
        <v>3</v>
      </c>
      <c r="E125" s="281" t="s">
        <v>161</v>
      </c>
      <c r="F125" s="282">
        <v>108</v>
      </c>
      <c r="G125" s="283">
        <v>71.28</v>
      </c>
      <c r="H125" s="284">
        <v>64.152</v>
      </c>
      <c r="I125" s="319">
        <v>3</v>
      </c>
      <c r="J125" s="320"/>
      <c r="K125" s="321">
        <v>1.08</v>
      </c>
      <c r="L125" s="322"/>
      <c r="M125" s="323"/>
      <c r="N125" s="324"/>
      <c r="O125" s="325">
        <f t="shared" si="6"/>
        <v>0</v>
      </c>
      <c r="P125" s="326">
        <v>1</v>
      </c>
      <c r="Q125" s="338">
        <f>IF(ISBLANK(A125),0,IF(Set!$F$2="TTC",IF(P125=1,O125-(O125*100)/(100+Set!$C$2),(IF(P125=2,O125-(O125*100)/(100+Set!$C$3),0))),IF(P125=1,O125*Set!$C$2/(100),(IF(P125=2,O125*Set!$C$3/(100),0)))))</f>
        <v>0</v>
      </c>
      <c r="R125" s="335"/>
      <c r="S125" s="336">
        <f t="shared" si="7"/>
        <v>0</v>
      </c>
      <c r="T125" s="337">
        <f t="shared" si="8"/>
        <v>0</v>
      </c>
      <c r="U125" s="336">
        <f t="shared" si="9"/>
        <v>0</v>
      </c>
      <c r="V125" s="336">
        <f t="shared" si="10"/>
        <v>213.84</v>
      </c>
      <c r="W125" s="336">
        <f t="shared" si="11"/>
        <v>324</v>
      </c>
    </row>
    <row r="126" s="213" customFormat="1" hidden="1" spans="1:23">
      <c r="A126" s="278">
        <v>1514</v>
      </c>
      <c r="B126" s="67" t="s">
        <v>214</v>
      </c>
      <c r="C126" s="279"/>
      <c r="D126" s="280">
        <f>SUMPRODUCT((Archives!$N$1005:$N$10000=Lang!A$4)*(Archives!$F$1005:$F$10000=$A126)*-Archives!$A$1005:$A$10000)+SUMPRODUCT((Archives!$N$1005:$N$10000=Lang!A$5)*(Archives!$F$1005:$F$10000=$A126)*-Archives!$A$1005:$A$10000)-$C126+$I126</f>
        <v>5</v>
      </c>
      <c r="E126" s="281" t="s">
        <v>161</v>
      </c>
      <c r="F126" s="282">
        <v>109</v>
      </c>
      <c r="G126" s="283">
        <v>71.94</v>
      </c>
      <c r="H126" s="284">
        <v>64.746</v>
      </c>
      <c r="I126" s="319">
        <v>5</v>
      </c>
      <c r="J126" s="320"/>
      <c r="K126" s="321">
        <v>1.09</v>
      </c>
      <c r="L126" s="322"/>
      <c r="M126" s="323"/>
      <c r="N126" s="324"/>
      <c r="O126" s="325">
        <f t="shared" si="6"/>
        <v>0</v>
      </c>
      <c r="P126" s="326">
        <v>1</v>
      </c>
      <c r="Q126" s="338">
        <f>IF(ISBLANK(A126),0,IF(Set!$F$2="TTC",IF(P126=1,O126-(O126*100)/(100+Set!$C$2),(IF(P126=2,O126-(O126*100)/(100+Set!$C$3),0))),IF(P126=1,O126*Set!$C$2/(100),(IF(P126=2,O126*Set!$C$3/(100),0)))))</f>
        <v>0</v>
      </c>
      <c r="R126" s="335"/>
      <c r="S126" s="336">
        <f t="shared" si="7"/>
        <v>0</v>
      </c>
      <c r="T126" s="337">
        <f t="shared" si="8"/>
        <v>0</v>
      </c>
      <c r="U126" s="336">
        <f t="shared" si="9"/>
        <v>0</v>
      </c>
      <c r="V126" s="336">
        <f t="shared" si="10"/>
        <v>359.7</v>
      </c>
      <c r="W126" s="336">
        <f t="shared" si="11"/>
        <v>545</v>
      </c>
    </row>
    <row r="127" s="213" customFormat="1" hidden="1" spans="1:23">
      <c r="A127" s="278">
        <v>1515</v>
      </c>
      <c r="B127" s="67" t="s">
        <v>215</v>
      </c>
      <c r="C127" s="279"/>
      <c r="D127" s="280">
        <f>SUMPRODUCT((Archives!$N$1005:$N$10000=Lang!A$4)*(Archives!$F$1005:$F$10000=$A127)*-Archives!$A$1005:$A$10000)+SUMPRODUCT((Archives!$N$1005:$N$10000=Lang!A$5)*(Archives!$F$1005:$F$10000=$A127)*-Archives!$A$1005:$A$10000)-$C127+$I127</f>
        <v>2</v>
      </c>
      <c r="E127" s="281" t="s">
        <v>161</v>
      </c>
      <c r="F127" s="282">
        <v>110</v>
      </c>
      <c r="G127" s="283">
        <v>72.6</v>
      </c>
      <c r="H127" s="284">
        <v>65.34</v>
      </c>
      <c r="I127" s="319">
        <f t="shared" ref="I127:I132" si="14">2</f>
        <v>2</v>
      </c>
      <c r="J127" s="320"/>
      <c r="K127" s="321">
        <v>1.1</v>
      </c>
      <c r="L127" s="322"/>
      <c r="M127" s="323"/>
      <c r="N127" s="324"/>
      <c r="O127" s="325">
        <f t="shared" si="6"/>
        <v>0</v>
      </c>
      <c r="P127" s="326">
        <v>1</v>
      </c>
      <c r="Q127" s="338">
        <f>IF(ISBLANK(A127),0,IF(Set!$F$2="TTC",IF(P127=1,O127-(O127*100)/(100+Set!$C$2),(IF(P127=2,O127-(O127*100)/(100+Set!$C$3),0))),IF(P127=1,O127*Set!$C$2/(100),(IF(P127=2,O127*Set!$C$3/(100),0)))))</f>
        <v>0</v>
      </c>
      <c r="R127" s="335"/>
      <c r="S127" s="336">
        <f t="shared" si="7"/>
        <v>0</v>
      </c>
      <c r="T127" s="337">
        <f t="shared" si="8"/>
        <v>0</v>
      </c>
      <c r="U127" s="336">
        <f t="shared" si="9"/>
        <v>0</v>
      </c>
      <c r="V127" s="336">
        <f t="shared" si="10"/>
        <v>145.2</v>
      </c>
      <c r="W127" s="336">
        <f t="shared" si="11"/>
        <v>220</v>
      </c>
    </row>
    <row r="128" s="213" customFormat="1" hidden="1" spans="1:23">
      <c r="A128" s="278">
        <v>1516</v>
      </c>
      <c r="B128" s="67" t="s">
        <v>216</v>
      </c>
      <c r="C128" s="279"/>
      <c r="D128" s="280">
        <f>SUMPRODUCT((Archives!$N$1005:$N$10000=Lang!A$4)*(Archives!$F$1005:$F$10000=$A128)*-Archives!$A$1005:$A$10000)+SUMPRODUCT((Archives!$N$1005:$N$10000=Lang!A$5)*(Archives!$F$1005:$F$10000=$A128)*-Archives!$A$1005:$A$10000)-$C128+$I128</f>
        <v>2</v>
      </c>
      <c r="E128" s="281" t="s">
        <v>161</v>
      </c>
      <c r="F128" s="282">
        <v>111</v>
      </c>
      <c r="G128" s="283">
        <v>73.26</v>
      </c>
      <c r="H128" s="284">
        <v>65.934</v>
      </c>
      <c r="I128" s="319">
        <f t="shared" si="14"/>
        <v>2</v>
      </c>
      <c r="J128" s="320"/>
      <c r="K128" s="321">
        <v>1.11</v>
      </c>
      <c r="L128" s="322"/>
      <c r="M128" s="323"/>
      <c r="N128" s="324"/>
      <c r="O128" s="325">
        <f t="shared" si="6"/>
        <v>0</v>
      </c>
      <c r="P128" s="326">
        <v>1</v>
      </c>
      <c r="Q128" s="338">
        <f>IF(ISBLANK(A128),0,IF(Set!$F$2="TTC",IF(P128=1,O128-(O128*100)/(100+Set!$C$2),(IF(P128=2,O128-(O128*100)/(100+Set!$C$3),0))),IF(P128=1,O128*Set!$C$2/(100),(IF(P128=2,O128*Set!$C$3/(100),0)))))</f>
        <v>0</v>
      </c>
      <c r="R128" s="335"/>
      <c r="S128" s="336">
        <f t="shared" si="7"/>
        <v>0</v>
      </c>
      <c r="T128" s="337">
        <f t="shared" si="8"/>
        <v>0</v>
      </c>
      <c r="U128" s="336">
        <f t="shared" si="9"/>
        <v>0</v>
      </c>
      <c r="V128" s="336">
        <f t="shared" si="10"/>
        <v>146.52</v>
      </c>
      <c r="W128" s="336">
        <f t="shared" si="11"/>
        <v>222</v>
      </c>
    </row>
    <row r="129" s="213" customFormat="1" hidden="1" spans="1:23">
      <c r="A129" s="278">
        <v>1517</v>
      </c>
      <c r="B129" s="67" t="s">
        <v>217</v>
      </c>
      <c r="C129" s="279"/>
      <c r="D129" s="280">
        <f>SUMPRODUCT((Archives!$N$1005:$N$10000=Lang!A$4)*(Archives!$F$1005:$F$10000=$A129)*-Archives!$A$1005:$A$10000)+SUMPRODUCT((Archives!$N$1005:$N$10000=Lang!A$5)*(Archives!$F$1005:$F$10000=$A129)*-Archives!$A$1005:$A$10000)-$C129+$I129</f>
        <v>2</v>
      </c>
      <c r="E129" s="281" t="s">
        <v>161</v>
      </c>
      <c r="F129" s="282">
        <v>112</v>
      </c>
      <c r="G129" s="283">
        <v>73.92</v>
      </c>
      <c r="H129" s="284">
        <v>66.528</v>
      </c>
      <c r="I129" s="319">
        <f t="shared" si="14"/>
        <v>2</v>
      </c>
      <c r="J129" s="320"/>
      <c r="K129" s="321">
        <v>1.12</v>
      </c>
      <c r="L129" s="322"/>
      <c r="M129" s="323"/>
      <c r="N129" s="324"/>
      <c r="O129" s="325">
        <f t="shared" si="6"/>
        <v>0</v>
      </c>
      <c r="P129" s="326">
        <v>1</v>
      </c>
      <c r="Q129" s="338">
        <f>IF(ISBLANK(A129),0,IF(Set!$F$2="TTC",IF(P129=1,O129-(O129*100)/(100+Set!$C$2),(IF(P129=2,O129-(O129*100)/(100+Set!$C$3),0))),IF(P129=1,O129*Set!$C$2/(100),(IF(P129=2,O129*Set!$C$3/(100),0)))))</f>
        <v>0</v>
      </c>
      <c r="R129" s="335"/>
      <c r="S129" s="336">
        <f t="shared" si="7"/>
        <v>0</v>
      </c>
      <c r="T129" s="337">
        <f t="shared" si="8"/>
        <v>0</v>
      </c>
      <c r="U129" s="336">
        <f t="shared" si="9"/>
        <v>0</v>
      </c>
      <c r="V129" s="336">
        <f t="shared" si="10"/>
        <v>147.84</v>
      </c>
      <c r="W129" s="336">
        <f t="shared" si="11"/>
        <v>224</v>
      </c>
    </row>
    <row r="130" s="213" customFormat="1" hidden="1" spans="1:23">
      <c r="A130" s="278">
        <v>1518</v>
      </c>
      <c r="B130" s="67" t="s">
        <v>218</v>
      </c>
      <c r="C130" s="279"/>
      <c r="D130" s="280">
        <f>SUMPRODUCT((Archives!$N$1005:$N$10000=Lang!A$4)*(Archives!$F$1005:$F$10000=$A130)*-Archives!$A$1005:$A$10000)+SUMPRODUCT((Archives!$N$1005:$N$10000=Lang!A$5)*(Archives!$F$1005:$F$10000=$A130)*-Archives!$A$1005:$A$10000)-$C130+$I130</f>
        <v>2</v>
      </c>
      <c r="E130" s="281" t="s">
        <v>161</v>
      </c>
      <c r="F130" s="282">
        <v>113</v>
      </c>
      <c r="G130" s="283">
        <v>74.58</v>
      </c>
      <c r="H130" s="284">
        <v>67.122</v>
      </c>
      <c r="I130" s="319">
        <f t="shared" si="14"/>
        <v>2</v>
      </c>
      <c r="J130" s="320"/>
      <c r="K130" s="321">
        <v>1.13</v>
      </c>
      <c r="L130" s="322"/>
      <c r="M130" s="323"/>
      <c r="N130" s="324"/>
      <c r="O130" s="325">
        <f t="shared" si="6"/>
        <v>0</v>
      </c>
      <c r="P130" s="326">
        <v>1</v>
      </c>
      <c r="Q130" s="338">
        <f>IF(ISBLANK(A130),0,IF(Set!$F$2="TTC",IF(P130=1,O130-(O130*100)/(100+Set!$C$2),(IF(P130=2,O130-(O130*100)/(100+Set!$C$3),0))),IF(P130=1,O130*Set!$C$2/(100),(IF(P130=2,O130*Set!$C$3/(100),0)))))</f>
        <v>0</v>
      </c>
      <c r="R130" s="335"/>
      <c r="S130" s="336">
        <f t="shared" si="7"/>
        <v>0</v>
      </c>
      <c r="T130" s="337">
        <f t="shared" si="8"/>
        <v>0</v>
      </c>
      <c r="U130" s="336">
        <f t="shared" si="9"/>
        <v>0</v>
      </c>
      <c r="V130" s="336">
        <f t="shared" si="10"/>
        <v>149.16</v>
      </c>
      <c r="W130" s="336">
        <f t="shared" si="11"/>
        <v>226</v>
      </c>
    </row>
    <row r="131" s="213" customFormat="1" hidden="1" spans="1:23">
      <c r="A131" s="278">
        <v>1519</v>
      </c>
      <c r="B131" s="67" t="s">
        <v>219</v>
      </c>
      <c r="C131" s="279"/>
      <c r="D131" s="280">
        <f>SUMPRODUCT((Archives!$N$1005:$N$10000=Lang!A$4)*(Archives!$F$1005:$F$10000=$A131)*-Archives!$A$1005:$A$10000)+SUMPRODUCT((Archives!$N$1005:$N$10000=Lang!A$5)*(Archives!$F$1005:$F$10000=$A131)*-Archives!$A$1005:$A$10000)-$C131+$I131</f>
        <v>3</v>
      </c>
      <c r="E131" s="281" t="s">
        <v>161</v>
      </c>
      <c r="F131" s="282">
        <v>114</v>
      </c>
      <c r="G131" s="283">
        <v>75.24</v>
      </c>
      <c r="H131" s="284">
        <v>67.716</v>
      </c>
      <c r="I131" s="319">
        <v>3</v>
      </c>
      <c r="J131" s="320"/>
      <c r="K131" s="321">
        <v>1.14</v>
      </c>
      <c r="L131" s="322"/>
      <c r="M131" s="323"/>
      <c r="N131" s="324"/>
      <c r="O131" s="325">
        <f t="shared" si="6"/>
        <v>0</v>
      </c>
      <c r="P131" s="326">
        <v>1</v>
      </c>
      <c r="Q131" s="338">
        <f>IF(ISBLANK(A131),0,IF(Set!$F$2="TTC",IF(P131=1,O131-(O131*100)/(100+Set!$C$2),(IF(P131=2,O131-(O131*100)/(100+Set!$C$3),0))),IF(P131=1,O131*Set!$C$2/(100),(IF(P131=2,O131*Set!$C$3/(100),0)))))</f>
        <v>0</v>
      </c>
      <c r="R131" s="335"/>
      <c r="S131" s="336">
        <f t="shared" si="7"/>
        <v>0</v>
      </c>
      <c r="T131" s="337">
        <f t="shared" si="8"/>
        <v>0</v>
      </c>
      <c r="U131" s="336">
        <f t="shared" si="9"/>
        <v>0</v>
      </c>
      <c r="V131" s="336">
        <f t="shared" si="10"/>
        <v>225.72</v>
      </c>
      <c r="W131" s="336">
        <f t="shared" si="11"/>
        <v>342</v>
      </c>
    </row>
    <row r="132" s="213" customFormat="1" hidden="1" spans="1:23">
      <c r="A132" s="278">
        <v>1520</v>
      </c>
      <c r="B132" s="67" t="s">
        <v>220</v>
      </c>
      <c r="C132" s="279"/>
      <c r="D132" s="280">
        <f>SUMPRODUCT((Archives!$N$1005:$N$10000=Lang!A$4)*(Archives!$F$1005:$F$10000=$A132)*-Archives!$A$1005:$A$10000)+SUMPRODUCT((Archives!$N$1005:$N$10000=Lang!A$5)*(Archives!$F$1005:$F$10000=$A132)*-Archives!$A$1005:$A$10000)-$C132+$I132</f>
        <v>2</v>
      </c>
      <c r="E132" s="281" t="s">
        <v>161</v>
      </c>
      <c r="F132" s="282">
        <v>115</v>
      </c>
      <c r="G132" s="283">
        <v>75.9</v>
      </c>
      <c r="H132" s="284">
        <v>68.31</v>
      </c>
      <c r="I132" s="319">
        <f t="shared" si="14"/>
        <v>2</v>
      </c>
      <c r="J132" s="320"/>
      <c r="K132" s="321">
        <v>1.15</v>
      </c>
      <c r="L132" s="322"/>
      <c r="M132" s="323"/>
      <c r="N132" s="324"/>
      <c r="O132" s="325">
        <f t="shared" si="6"/>
        <v>0</v>
      </c>
      <c r="P132" s="326">
        <v>1</v>
      </c>
      <c r="Q132" s="338">
        <f>IF(ISBLANK(A132),0,IF(Set!$F$2="TTC",IF(P132=1,O132-(O132*100)/(100+Set!$C$2),(IF(P132=2,O132-(O132*100)/(100+Set!$C$3),0))),IF(P132=1,O132*Set!$C$2/(100),(IF(P132=2,O132*Set!$C$3/(100),0)))))</f>
        <v>0</v>
      </c>
      <c r="R132" s="335"/>
      <c r="S132" s="336">
        <f t="shared" si="7"/>
        <v>0</v>
      </c>
      <c r="T132" s="337">
        <f t="shared" si="8"/>
        <v>0</v>
      </c>
      <c r="U132" s="336">
        <f t="shared" si="9"/>
        <v>0</v>
      </c>
      <c r="V132" s="336">
        <f t="shared" si="10"/>
        <v>151.8</v>
      </c>
      <c r="W132" s="336">
        <f t="shared" si="11"/>
        <v>230</v>
      </c>
    </row>
    <row r="133" s="213" customFormat="1" hidden="1" spans="1:23">
      <c r="A133" s="278">
        <v>1521</v>
      </c>
      <c r="B133" s="67" t="s">
        <v>221</v>
      </c>
      <c r="C133" s="279"/>
      <c r="D133" s="280">
        <f>SUMPRODUCT((Archives!$N$1005:$N$10000=Lang!A$4)*(Archives!$F$1005:$F$10000=$A133)*-Archives!$A$1005:$A$10000)+SUMPRODUCT((Archives!$N$1005:$N$10000=Lang!A$5)*(Archives!$F$1005:$F$10000=$A133)*-Archives!$A$1005:$A$10000)-$C133+$I133</f>
        <v>8</v>
      </c>
      <c r="E133" s="281" t="s">
        <v>161</v>
      </c>
      <c r="F133" s="282">
        <v>116</v>
      </c>
      <c r="G133" s="283">
        <v>76.56</v>
      </c>
      <c r="H133" s="284">
        <v>68.904</v>
      </c>
      <c r="I133" s="319">
        <v>8</v>
      </c>
      <c r="J133" s="320"/>
      <c r="K133" s="321">
        <v>1.16</v>
      </c>
      <c r="L133" s="322"/>
      <c r="M133" s="323"/>
      <c r="N133" s="324"/>
      <c r="O133" s="325">
        <f t="shared" si="6"/>
        <v>0</v>
      </c>
      <c r="P133" s="326">
        <v>1</v>
      </c>
      <c r="Q133" s="338">
        <f>IF(ISBLANK(A133),0,IF(Set!$F$2="TTC",IF(P133=1,O133-(O133*100)/(100+Set!$C$2),(IF(P133=2,O133-(O133*100)/(100+Set!$C$3),0))),IF(P133=1,O133*Set!$C$2/(100),(IF(P133=2,O133*Set!$C$3/(100),0)))))</f>
        <v>0</v>
      </c>
      <c r="R133" s="335"/>
      <c r="S133" s="336">
        <f t="shared" si="7"/>
        <v>0</v>
      </c>
      <c r="T133" s="337">
        <f t="shared" si="8"/>
        <v>0</v>
      </c>
      <c r="U133" s="336">
        <f t="shared" si="9"/>
        <v>0</v>
      </c>
      <c r="V133" s="336">
        <f t="shared" si="10"/>
        <v>612.48</v>
      </c>
      <c r="W133" s="336">
        <f t="shared" si="11"/>
        <v>928</v>
      </c>
    </row>
    <row r="134" s="213" customFormat="1" hidden="1" spans="1:23">
      <c r="A134" s="278">
        <v>1522</v>
      </c>
      <c r="B134" s="67" t="s">
        <v>222</v>
      </c>
      <c r="C134" s="279"/>
      <c r="D134" s="280">
        <f>SUMPRODUCT((Archives!$N$1005:$N$10000=Lang!A$4)*(Archives!$F$1005:$F$10000=$A134)*-Archives!$A$1005:$A$10000)+SUMPRODUCT((Archives!$N$1005:$N$10000=Lang!A$5)*(Archives!$F$1005:$F$10000=$A134)*-Archives!$A$1005:$A$10000)-$C134+$I134</f>
        <v>1</v>
      </c>
      <c r="E134" s="281" t="s">
        <v>161</v>
      </c>
      <c r="F134" s="282">
        <v>117</v>
      </c>
      <c r="G134" s="283">
        <v>77.22</v>
      </c>
      <c r="H134" s="284">
        <v>69.498</v>
      </c>
      <c r="I134" s="319">
        <v>1</v>
      </c>
      <c r="J134" s="320"/>
      <c r="K134" s="321">
        <v>1.17</v>
      </c>
      <c r="L134" s="322"/>
      <c r="M134" s="323"/>
      <c r="N134" s="324"/>
      <c r="O134" s="325">
        <f t="shared" si="6"/>
        <v>0</v>
      </c>
      <c r="P134" s="326">
        <v>1</v>
      </c>
      <c r="Q134" s="338">
        <f>IF(ISBLANK(A134),0,IF(Set!$F$2="TTC",IF(P134=1,O134-(O134*100)/(100+Set!$C$2),(IF(P134=2,O134-(O134*100)/(100+Set!$C$3),0))),IF(P134=1,O134*Set!$C$2/(100),(IF(P134=2,O134*Set!$C$3/(100),0)))))</f>
        <v>0</v>
      </c>
      <c r="R134" s="335"/>
      <c r="S134" s="336">
        <f t="shared" si="7"/>
        <v>0</v>
      </c>
      <c r="T134" s="337">
        <f t="shared" si="8"/>
        <v>0</v>
      </c>
      <c r="U134" s="336">
        <f t="shared" si="9"/>
        <v>0</v>
      </c>
      <c r="V134" s="336">
        <f t="shared" si="10"/>
        <v>77.22</v>
      </c>
      <c r="W134" s="336">
        <f t="shared" si="11"/>
        <v>117</v>
      </c>
    </row>
    <row r="135" s="213" customFormat="1" hidden="1" spans="1:23">
      <c r="A135" s="278">
        <v>1523</v>
      </c>
      <c r="B135" s="67" t="s">
        <v>223</v>
      </c>
      <c r="C135" s="279"/>
      <c r="D135" s="280">
        <f>SUMPRODUCT((Archives!$N$1005:$N$10000=Lang!A$4)*(Archives!$F$1005:$F$10000=$A135)*-Archives!$A$1005:$A$10000)+SUMPRODUCT((Archives!$N$1005:$N$10000=Lang!A$5)*(Archives!$F$1005:$F$10000=$A135)*-Archives!$A$1005:$A$10000)-$C135+$I135</f>
        <v>4</v>
      </c>
      <c r="E135" s="281" t="s">
        <v>161</v>
      </c>
      <c r="F135" s="282">
        <v>118</v>
      </c>
      <c r="G135" s="283">
        <v>77.88</v>
      </c>
      <c r="H135" s="284">
        <v>70.092</v>
      </c>
      <c r="I135" s="319">
        <v>4</v>
      </c>
      <c r="J135" s="320"/>
      <c r="K135" s="321">
        <v>1.18</v>
      </c>
      <c r="L135" s="322"/>
      <c r="M135" s="323"/>
      <c r="N135" s="324"/>
      <c r="O135" s="325">
        <f t="shared" si="6"/>
        <v>0</v>
      </c>
      <c r="P135" s="326">
        <v>1</v>
      </c>
      <c r="Q135" s="338">
        <f>IF(ISBLANK(A135),0,IF(Set!$F$2="TTC",IF(P135=1,O135-(O135*100)/(100+Set!$C$2),(IF(P135=2,O135-(O135*100)/(100+Set!$C$3),0))),IF(P135=1,O135*Set!$C$2/(100),(IF(P135=2,O135*Set!$C$3/(100),0)))))</f>
        <v>0</v>
      </c>
      <c r="R135" s="335"/>
      <c r="S135" s="336">
        <f t="shared" si="7"/>
        <v>0</v>
      </c>
      <c r="T135" s="337">
        <f t="shared" si="8"/>
        <v>0</v>
      </c>
      <c r="U135" s="336">
        <f t="shared" si="9"/>
        <v>0</v>
      </c>
      <c r="V135" s="336">
        <f t="shared" si="10"/>
        <v>311.52</v>
      </c>
      <c r="W135" s="336">
        <f t="shared" si="11"/>
        <v>472</v>
      </c>
    </row>
    <row r="136" s="213" customFormat="1" hidden="1" spans="1:23">
      <c r="A136" s="278">
        <v>1524</v>
      </c>
      <c r="B136" s="67" t="s">
        <v>224</v>
      </c>
      <c r="C136" s="279"/>
      <c r="D136" s="280">
        <f>SUMPRODUCT((Archives!$N$1005:$N$10000=Lang!A$4)*(Archives!$F$1005:$F$10000=$A136)*-Archives!$A$1005:$A$10000)+SUMPRODUCT((Archives!$N$1005:$N$10000=Lang!A$5)*(Archives!$F$1005:$F$10000=$A136)*-Archives!$A$1005:$A$10000)-$C136+$I136</f>
        <v>7</v>
      </c>
      <c r="E136" s="281" t="s">
        <v>161</v>
      </c>
      <c r="F136" s="282">
        <v>119</v>
      </c>
      <c r="G136" s="283">
        <v>78.54</v>
      </c>
      <c r="H136" s="284">
        <v>70.686</v>
      </c>
      <c r="I136" s="319">
        <v>7</v>
      </c>
      <c r="J136" s="320"/>
      <c r="K136" s="321">
        <v>1.19</v>
      </c>
      <c r="L136" s="322"/>
      <c r="M136" s="323"/>
      <c r="N136" s="324"/>
      <c r="O136" s="325">
        <f t="shared" si="6"/>
        <v>0</v>
      </c>
      <c r="P136" s="326">
        <v>1</v>
      </c>
      <c r="Q136" s="338">
        <f>IF(ISBLANK(A136),0,IF(Set!$F$2="TTC",IF(P136=1,O136-(O136*100)/(100+Set!$C$2),(IF(P136=2,O136-(O136*100)/(100+Set!$C$3),0))),IF(P136=1,O136*Set!$C$2/(100),(IF(P136=2,O136*Set!$C$3/(100),0)))))</f>
        <v>0</v>
      </c>
      <c r="R136" s="335"/>
      <c r="S136" s="336">
        <f t="shared" si="7"/>
        <v>0</v>
      </c>
      <c r="T136" s="337">
        <f t="shared" si="8"/>
        <v>0</v>
      </c>
      <c r="U136" s="336">
        <f t="shared" si="9"/>
        <v>0</v>
      </c>
      <c r="V136" s="336">
        <f t="shared" si="10"/>
        <v>549.78</v>
      </c>
      <c r="W136" s="336">
        <f t="shared" si="11"/>
        <v>833</v>
      </c>
    </row>
    <row r="137" s="213" customFormat="1" hidden="1" spans="1:23">
      <c r="A137" s="278">
        <v>1525</v>
      </c>
      <c r="B137" s="67" t="s">
        <v>225</v>
      </c>
      <c r="C137" s="279"/>
      <c r="D137" s="280">
        <f>SUMPRODUCT((Archives!$N$1005:$N$10000=Lang!A$4)*(Archives!$F$1005:$F$10000=$A137)*-Archives!$A$1005:$A$10000)+SUMPRODUCT((Archives!$N$1005:$N$10000=Lang!A$5)*(Archives!$F$1005:$F$10000=$A137)*-Archives!$A$1005:$A$10000)-$C137+$I137</f>
        <v>0</v>
      </c>
      <c r="E137" s="281" t="s">
        <v>161</v>
      </c>
      <c r="F137" s="282">
        <v>120</v>
      </c>
      <c r="G137" s="283">
        <v>79.2</v>
      </c>
      <c r="H137" s="284">
        <v>71.28</v>
      </c>
      <c r="I137" s="319">
        <v>0</v>
      </c>
      <c r="J137" s="320"/>
      <c r="K137" s="321">
        <v>1.2</v>
      </c>
      <c r="L137" s="322"/>
      <c r="M137" s="323"/>
      <c r="N137" s="324"/>
      <c r="O137" s="325">
        <f t="shared" si="6"/>
        <v>0</v>
      </c>
      <c r="P137" s="326">
        <v>1</v>
      </c>
      <c r="Q137" s="338">
        <f>IF(ISBLANK(A137),0,IF(Set!$F$2="TTC",IF(P137=1,O137-(O137*100)/(100+Set!$C$2),(IF(P137=2,O137-(O137*100)/(100+Set!$C$3),0))),IF(P137=1,O137*Set!$C$2/(100),(IF(P137=2,O137*Set!$C$3/(100),0)))))</f>
        <v>0</v>
      </c>
      <c r="R137" s="335"/>
      <c r="S137" s="336">
        <f t="shared" si="7"/>
        <v>0</v>
      </c>
      <c r="T137" s="337">
        <f t="shared" si="8"/>
        <v>0</v>
      </c>
      <c r="U137" s="336">
        <f t="shared" si="9"/>
        <v>0</v>
      </c>
      <c r="V137" s="336">
        <f t="shared" si="10"/>
        <v>0</v>
      </c>
      <c r="W137" s="336">
        <f t="shared" si="11"/>
        <v>0</v>
      </c>
    </row>
    <row r="138" s="213" customFormat="1" hidden="1" spans="1:23">
      <c r="A138" s="278">
        <v>1526</v>
      </c>
      <c r="B138" s="67" t="s">
        <v>226</v>
      </c>
      <c r="C138" s="279"/>
      <c r="D138" s="280">
        <f>SUMPRODUCT((Archives!$N$1005:$N$10000=Lang!A$4)*(Archives!$F$1005:$F$10000=$A138)*-Archives!$A$1005:$A$10000)+SUMPRODUCT((Archives!$N$1005:$N$10000=Lang!A$5)*(Archives!$F$1005:$F$10000=$A138)*-Archives!$A$1005:$A$10000)-$C138+$I138</f>
        <v>3</v>
      </c>
      <c r="E138" s="281" t="s">
        <v>161</v>
      </c>
      <c r="F138" s="282">
        <v>121</v>
      </c>
      <c r="G138" s="283">
        <v>79.86</v>
      </c>
      <c r="H138" s="284">
        <v>71.874</v>
      </c>
      <c r="I138" s="319">
        <v>3</v>
      </c>
      <c r="J138" s="320"/>
      <c r="K138" s="321">
        <v>1.21</v>
      </c>
      <c r="L138" s="322"/>
      <c r="M138" s="323"/>
      <c r="N138" s="324"/>
      <c r="O138" s="325">
        <f t="shared" si="6"/>
        <v>0</v>
      </c>
      <c r="P138" s="326">
        <v>1</v>
      </c>
      <c r="Q138" s="338">
        <f>IF(ISBLANK(A138),0,IF(Set!$F$2="TTC",IF(P138=1,O138-(O138*100)/(100+Set!$C$2),(IF(P138=2,O138-(O138*100)/(100+Set!$C$3),0))),IF(P138=1,O138*Set!$C$2/(100),(IF(P138=2,O138*Set!$C$3/(100),0)))))</f>
        <v>0</v>
      </c>
      <c r="R138" s="335"/>
      <c r="S138" s="336">
        <f t="shared" si="7"/>
        <v>0</v>
      </c>
      <c r="T138" s="337">
        <f t="shared" si="8"/>
        <v>0</v>
      </c>
      <c r="U138" s="336">
        <f t="shared" si="9"/>
        <v>0</v>
      </c>
      <c r="V138" s="336">
        <f t="shared" si="10"/>
        <v>239.58</v>
      </c>
      <c r="W138" s="336">
        <f t="shared" si="11"/>
        <v>363</v>
      </c>
    </row>
    <row r="139" s="213" customFormat="1" hidden="1" spans="1:23">
      <c r="A139" s="278">
        <v>1527</v>
      </c>
      <c r="B139" s="67" t="s">
        <v>227</v>
      </c>
      <c r="C139" s="279"/>
      <c r="D139" s="280">
        <f>SUMPRODUCT((Archives!$N$1005:$N$10000=Lang!A$4)*(Archives!$F$1005:$F$10000=$A139)*-Archives!$A$1005:$A$10000)+SUMPRODUCT((Archives!$N$1005:$N$10000=Lang!A$5)*(Archives!$F$1005:$F$10000=$A139)*-Archives!$A$1005:$A$10000)-$C139+$I139</f>
        <v>5</v>
      </c>
      <c r="E139" s="281" t="s">
        <v>161</v>
      </c>
      <c r="F139" s="282">
        <v>122</v>
      </c>
      <c r="G139" s="283">
        <v>80.52</v>
      </c>
      <c r="H139" s="284">
        <v>72.468</v>
      </c>
      <c r="I139" s="319">
        <v>5</v>
      </c>
      <c r="J139" s="320"/>
      <c r="K139" s="321">
        <v>1.22</v>
      </c>
      <c r="L139" s="322"/>
      <c r="M139" s="323"/>
      <c r="N139" s="324"/>
      <c r="O139" s="325">
        <f t="shared" si="6"/>
        <v>0</v>
      </c>
      <c r="P139" s="326">
        <v>1</v>
      </c>
      <c r="Q139" s="338">
        <f>IF(ISBLANK(A139),0,IF(Set!$F$2="TTC",IF(P139=1,O139-(O139*100)/(100+Set!$C$2),(IF(P139=2,O139-(O139*100)/(100+Set!$C$3),0))),IF(P139=1,O139*Set!$C$2/(100),(IF(P139=2,O139*Set!$C$3/(100),0)))))</f>
        <v>0</v>
      </c>
      <c r="R139" s="335"/>
      <c r="S139" s="336">
        <f t="shared" si="7"/>
        <v>0</v>
      </c>
      <c r="T139" s="337">
        <f t="shared" si="8"/>
        <v>0</v>
      </c>
      <c r="U139" s="336">
        <f t="shared" si="9"/>
        <v>0</v>
      </c>
      <c r="V139" s="336">
        <f t="shared" si="10"/>
        <v>402.6</v>
      </c>
      <c r="W139" s="336">
        <f t="shared" si="11"/>
        <v>610</v>
      </c>
    </row>
    <row r="140" s="213" customFormat="1" hidden="1" spans="1:23">
      <c r="A140" s="278">
        <v>1528</v>
      </c>
      <c r="B140" s="67" t="s">
        <v>228</v>
      </c>
      <c r="C140" s="279"/>
      <c r="D140" s="280">
        <f>SUMPRODUCT((Archives!$N$1005:$N$10000=Lang!A$4)*(Archives!$F$1005:$F$10000=$A140)*-Archives!$A$1005:$A$10000)+SUMPRODUCT((Archives!$N$1005:$N$10000=Lang!A$5)*(Archives!$F$1005:$F$10000=$A140)*-Archives!$A$1005:$A$10000)-$C140+$I140</f>
        <v>2</v>
      </c>
      <c r="E140" s="281" t="s">
        <v>161</v>
      </c>
      <c r="F140" s="282">
        <v>123</v>
      </c>
      <c r="G140" s="283">
        <v>81.18</v>
      </c>
      <c r="H140" s="284">
        <v>73.062</v>
      </c>
      <c r="I140" s="319">
        <f>2</f>
        <v>2</v>
      </c>
      <c r="J140" s="320"/>
      <c r="K140" s="321">
        <v>1.23</v>
      </c>
      <c r="L140" s="322"/>
      <c r="M140" s="323"/>
      <c r="N140" s="324"/>
      <c r="O140" s="325">
        <f t="shared" si="6"/>
        <v>0</v>
      </c>
      <c r="P140" s="326">
        <v>1</v>
      </c>
      <c r="Q140" s="338">
        <f>IF(ISBLANK(A140),0,IF(Set!$F$2="TTC",IF(P140=1,O140-(O140*100)/(100+Set!$C$2),(IF(P140=2,O140-(O140*100)/(100+Set!$C$3),0))),IF(P140=1,O140*Set!$C$2/(100),(IF(P140=2,O140*Set!$C$3/(100),0)))))</f>
        <v>0</v>
      </c>
      <c r="R140" s="335"/>
      <c r="S140" s="336">
        <f t="shared" si="7"/>
        <v>0</v>
      </c>
      <c r="T140" s="337">
        <f t="shared" si="8"/>
        <v>0</v>
      </c>
      <c r="U140" s="336">
        <f t="shared" si="9"/>
        <v>0</v>
      </c>
      <c r="V140" s="336">
        <f t="shared" si="10"/>
        <v>162.36</v>
      </c>
      <c r="W140" s="336">
        <f t="shared" si="11"/>
        <v>246</v>
      </c>
    </row>
    <row r="141" s="213" customFormat="1" hidden="1" spans="1:23">
      <c r="A141" s="278">
        <v>1529</v>
      </c>
      <c r="B141" s="67" t="s">
        <v>229</v>
      </c>
      <c r="C141" s="279"/>
      <c r="D141" s="280">
        <f>SUMPRODUCT((Archives!$N$1005:$N$10000=Lang!A$4)*(Archives!$F$1005:$F$10000=$A141)*-Archives!$A$1005:$A$10000)+SUMPRODUCT((Archives!$N$1005:$N$10000=Lang!A$5)*(Archives!$F$1005:$F$10000=$A141)*-Archives!$A$1005:$A$10000)-$C141+$I141</f>
        <v>3</v>
      </c>
      <c r="E141" s="281" t="s">
        <v>161</v>
      </c>
      <c r="F141" s="282">
        <v>124</v>
      </c>
      <c r="G141" s="283">
        <v>81.84</v>
      </c>
      <c r="H141" s="284">
        <v>73.656</v>
      </c>
      <c r="I141" s="319">
        <v>3</v>
      </c>
      <c r="J141" s="320"/>
      <c r="K141" s="321">
        <v>1.24</v>
      </c>
      <c r="L141" s="322"/>
      <c r="M141" s="323"/>
      <c r="N141" s="324"/>
      <c r="O141" s="325">
        <f t="shared" si="6"/>
        <v>0</v>
      </c>
      <c r="P141" s="326">
        <v>1</v>
      </c>
      <c r="Q141" s="338">
        <f>IF(ISBLANK(A141),0,IF(Set!$F$2="TTC",IF(P141=1,O141-(O141*100)/(100+Set!$C$2),(IF(P141=2,O141-(O141*100)/(100+Set!$C$3),0))),IF(P141=1,O141*Set!$C$2/(100),(IF(P141=2,O141*Set!$C$3/(100),0)))))</f>
        <v>0</v>
      </c>
      <c r="R141" s="335"/>
      <c r="S141" s="336">
        <f t="shared" si="7"/>
        <v>0</v>
      </c>
      <c r="T141" s="337">
        <f t="shared" si="8"/>
        <v>0</v>
      </c>
      <c r="U141" s="336">
        <f t="shared" si="9"/>
        <v>0</v>
      </c>
      <c r="V141" s="336">
        <f t="shared" si="10"/>
        <v>245.52</v>
      </c>
      <c r="W141" s="336">
        <f t="shared" si="11"/>
        <v>372</v>
      </c>
    </row>
    <row r="142" s="213" customFormat="1" hidden="1" spans="1:23">
      <c r="A142" s="278">
        <v>1530</v>
      </c>
      <c r="B142" s="67" t="s">
        <v>230</v>
      </c>
      <c r="C142" s="279"/>
      <c r="D142" s="280">
        <f>SUMPRODUCT((Archives!$N$1005:$N$10000=Lang!A$4)*(Archives!$F$1005:$F$10000=$A142)*-Archives!$A$1005:$A$10000)+SUMPRODUCT((Archives!$N$1005:$N$10000=Lang!A$5)*(Archives!$F$1005:$F$10000=$A142)*-Archives!$A$1005:$A$10000)-$C142+$I142</f>
        <v>2</v>
      </c>
      <c r="E142" s="281" t="s">
        <v>161</v>
      </c>
      <c r="F142" s="282">
        <v>125</v>
      </c>
      <c r="G142" s="283">
        <v>82.5</v>
      </c>
      <c r="H142" s="284">
        <v>74.25</v>
      </c>
      <c r="I142" s="319">
        <f>2</f>
        <v>2</v>
      </c>
      <c r="J142" s="320"/>
      <c r="K142" s="321">
        <v>1.25</v>
      </c>
      <c r="L142" s="322"/>
      <c r="M142" s="323"/>
      <c r="N142" s="324"/>
      <c r="O142" s="325">
        <f t="shared" si="6"/>
        <v>0</v>
      </c>
      <c r="P142" s="326">
        <v>1</v>
      </c>
      <c r="Q142" s="338">
        <f>IF(ISBLANK(A142),0,IF(Set!$F$2="TTC",IF(P142=1,O142-(O142*100)/(100+Set!$C$2),(IF(P142=2,O142-(O142*100)/(100+Set!$C$3),0))),IF(P142=1,O142*Set!$C$2/(100),(IF(P142=2,O142*Set!$C$3/(100),0)))))</f>
        <v>0</v>
      </c>
      <c r="R142" s="335"/>
      <c r="S142" s="336">
        <f t="shared" si="7"/>
        <v>0</v>
      </c>
      <c r="T142" s="337">
        <f t="shared" si="8"/>
        <v>0</v>
      </c>
      <c r="U142" s="336">
        <f t="shared" si="9"/>
        <v>0</v>
      </c>
      <c r="V142" s="336">
        <f t="shared" si="10"/>
        <v>165</v>
      </c>
      <c r="W142" s="336">
        <f t="shared" si="11"/>
        <v>250</v>
      </c>
    </row>
    <row r="143" s="213" customFormat="1" hidden="1" spans="1:23">
      <c r="A143" s="278">
        <v>1531</v>
      </c>
      <c r="B143" s="67" t="s">
        <v>231</v>
      </c>
      <c r="C143" s="279"/>
      <c r="D143" s="280">
        <f>SUMPRODUCT((Archives!$N$1005:$N$10000=Lang!A$4)*(Archives!$F$1005:$F$10000=$A143)*-Archives!$A$1005:$A$10000)+SUMPRODUCT((Archives!$N$1005:$N$10000=Lang!A$5)*(Archives!$F$1005:$F$10000=$A143)*-Archives!$A$1005:$A$10000)-$C143+$I143</f>
        <v>8</v>
      </c>
      <c r="E143" s="281" t="s">
        <v>161</v>
      </c>
      <c r="F143" s="282">
        <v>126</v>
      </c>
      <c r="G143" s="283">
        <v>83.16</v>
      </c>
      <c r="H143" s="284">
        <v>74.844</v>
      </c>
      <c r="I143" s="319">
        <v>8</v>
      </c>
      <c r="J143" s="320"/>
      <c r="K143" s="321">
        <v>1.26</v>
      </c>
      <c r="L143" s="322"/>
      <c r="M143" s="323"/>
      <c r="N143" s="324"/>
      <c r="O143" s="325">
        <f t="shared" si="6"/>
        <v>0</v>
      </c>
      <c r="P143" s="326">
        <v>1</v>
      </c>
      <c r="Q143" s="338">
        <f>IF(ISBLANK(A143),0,IF(Set!$F$2="TTC",IF(P143=1,O143-(O143*100)/(100+Set!$C$2),(IF(P143=2,O143-(O143*100)/(100+Set!$C$3),0))),IF(P143=1,O143*Set!$C$2/(100),(IF(P143=2,O143*Set!$C$3/(100),0)))))</f>
        <v>0</v>
      </c>
      <c r="R143" s="335"/>
      <c r="S143" s="336">
        <f t="shared" si="7"/>
        <v>0</v>
      </c>
      <c r="T143" s="337">
        <f t="shared" si="8"/>
        <v>0</v>
      </c>
      <c r="U143" s="336">
        <f t="shared" si="9"/>
        <v>0</v>
      </c>
      <c r="V143" s="336">
        <f t="shared" si="10"/>
        <v>665.28</v>
      </c>
      <c r="W143" s="336">
        <f t="shared" si="11"/>
        <v>1008</v>
      </c>
    </row>
    <row r="144" s="213" customFormat="1" hidden="1" spans="1:23">
      <c r="A144" s="278">
        <v>1532</v>
      </c>
      <c r="B144" s="67" t="s">
        <v>232</v>
      </c>
      <c r="C144" s="279"/>
      <c r="D144" s="280">
        <f>SUMPRODUCT((Archives!$N$1005:$N$10000=Lang!A$4)*(Archives!$F$1005:$F$10000=$A144)*-Archives!$A$1005:$A$10000)+SUMPRODUCT((Archives!$N$1005:$N$10000=Lang!A$5)*(Archives!$F$1005:$F$10000=$A144)*-Archives!$A$1005:$A$10000)-$C144+$I144</f>
        <v>1</v>
      </c>
      <c r="E144" s="281" t="s">
        <v>161</v>
      </c>
      <c r="F144" s="282">
        <v>127</v>
      </c>
      <c r="G144" s="283">
        <v>83.82</v>
      </c>
      <c r="H144" s="284">
        <v>75.438</v>
      </c>
      <c r="I144" s="319">
        <v>1</v>
      </c>
      <c r="J144" s="320"/>
      <c r="K144" s="321">
        <v>1.27</v>
      </c>
      <c r="L144" s="322"/>
      <c r="M144" s="323"/>
      <c r="N144" s="324"/>
      <c r="O144" s="325">
        <f t="shared" si="6"/>
        <v>0</v>
      </c>
      <c r="P144" s="326">
        <v>1</v>
      </c>
      <c r="Q144" s="338">
        <f>IF(ISBLANK(A144),0,IF(Set!$F$2="TTC",IF(P144=1,O144-(O144*100)/(100+Set!$C$2),(IF(P144=2,O144-(O144*100)/(100+Set!$C$3),0))),IF(P144=1,O144*Set!$C$2/(100),(IF(P144=2,O144*Set!$C$3/(100),0)))))</f>
        <v>0</v>
      </c>
      <c r="R144" s="335"/>
      <c r="S144" s="336">
        <f t="shared" si="7"/>
        <v>0</v>
      </c>
      <c r="T144" s="337">
        <f t="shared" si="8"/>
        <v>0</v>
      </c>
      <c r="U144" s="336">
        <f t="shared" si="9"/>
        <v>0</v>
      </c>
      <c r="V144" s="336">
        <f t="shared" si="10"/>
        <v>83.82</v>
      </c>
      <c r="W144" s="336">
        <f t="shared" si="11"/>
        <v>127</v>
      </c>
    </row>
    <row r="145" s="213" customFormat="1" hidden="1" spans="1:23">
      <c r="A145" s="278">
        <v>1533</v>
      </c>
      <c r="B145" s="67" t="s">
        <v>233</v>
      </c>
      <c r="C145" s="279"/>
      <c r="D145" s="280">
        <f>SUMPRODUCT((Archives!$N$1005:$N$10000=Lang!A$4)*(Archives!$F$1005:$F$10000=$A145)*-Archives!$A$1005:$A$10000)+SUMPRODUCT((Archives!$N$1005:$N$10000=Lang!A$5)*(Archives!$F$1005:$F$10000=$A145)*-Archives!$A$1005:$A$10000)-$C145+$I145</f>
        <v>4</v>
      </c>
      <c r="E145" s="281" t="s">
        <v>161</v>
      </c>
      <c r="F145" s="282">
        <v>128</v>
      </c>
      <c r="G145" s="283">
        <v>84.48</v>
      </c>
      <c r="H145" s="284">
        <v>76.032</v>
      </c>
      <c r="I145" s="319">
        <v>4</v>
      </c>
      <c r="J145" s="320"/>
      <c r="K145" s="321">
        <v>1.28</v>
      </c>
      <c r="L145" s="322"/>
      <c r="M145" s="323"/>
      <c r="N145" s="324"/>
      <c r="O145" s="325">
        <f t="shared" ref="O145:O208" si="15">IF(D$10="No",0,IF(C145=0,0,SUM(C145*F145)*(100-N145)/100))</f>
        <v>0</v>
      </c>
      <c r="P145" s="326">
        <v>1</v>
      </c>
      <c r="Q145" s="338">
        <f>IF(ISBLANK(A145),0,IF(Set!$F$2="TTC",IF(P145=1,O145-(O145*100)/(100+Set!$C$2),(IF(P145=2,O145-(O145*100)/(100+Set!$C$3),0))),IF(P145=1,O145*Set!$C$2/(100),(IF(P145=2,O145*Set!$C$3/(100),0)))))</f>
        <v>0</v>
      </c>
      <c r="R145" s="335"/>
      <c r="S145" s="336">
        <f t="shared" ref="S145:S208" si="16">O145-(C145*G145)</f>
        <v>0</v>
      </c>
      <c r="T145" s="337">
        <f t="shared" ref="T145:T208" si="17">C145*K145</f>
        <v>0</v>
      </c>
      <c r="U145" s="336">
        <f t="shared" ref="U145:U208" si="18">C145*F145</f>
        <v>0</v>
      </c>
      <c r="V145" s="336">
        <f t="shared" ref="V145:V208" si="19">G145*D145</f>
        <v>337.92</v>
      </c>
      <c r="W145" s="336">
        <f t="shared" ref="W145:W208" si="20">IF(F145="",0,F145*D145)</f>
        <v>512</v>
      </c>
    </row>
    <row r="146" s="213" customFormat="1" hidden="1" spans="1:23">
      <c r="A146" s="278">
        <v>1534</v>
      </c>
      <c r="B146" s="67" t="s">
        <v>234</v>
      </c>
      <c r="C146" s="279"/>
      <c r="D146" s="280">
        <f>SUMPRODUCT((Archives!$N$1005:$N$10000=Lang!A$4)*(Archives!$F$1005:$F$10000=$A146)*-Archives!$A$1005:$A$10000)+SUMPRODUCT((Archives!$N$1005:$N$10000=Lang!A$5)*(Archives!$F$1005:$F$10000=$A146)*-Archives!$A$1005:$A$10000)-$C146+$I146</f>
        <v>7</v>
      </c>
      <c r="E146" s="281" t="s">
        <v>161</v>
      </c>
      <c r="F146" s="282">
        <v>129</v>
      </c>
      <c r="G146" s="283">
        <v>85.14</v>
      </c>
      <c r="H146" s="284">
        <v>76.626</v>
      </c>
      <c r="I146" s="319">
        <v>7</v>
      </c>
      <c r="J146" s="320"/>
      <c r="K146" s="321">
        <v>1.29</v>
      </c>
      <c r="L146" s="322"/>
      <c r="M146" s="323"/>
      <c r="N146" s="324"/>
      <c r="O146" s="325">
        <f t="shared" si="15"/>
        <v>0</v>
      </c>
      <c r="P146" s="326">
        <v>1</v>
      </c>
      <c r="Q146" s="338">
        <f>IF(ISBLANK(A146),0,IF(Set!$F$2="TTC",IF(P146=1,O146-(O146*100)/(100+Set!$C$2),(IF(P146=2,O146-(O146*100)/(100+Set!$C$3),0))),IF(P146=1,O146*Set!$C$2/(100),(IF(P146=2,O146*Set!$C$3/(100),0)))))</f>
        <v>0</v>
      </c>
      <c r="R146" s="335"/>
      <c r="S146" s="336">
        <f t="shared" si="16"/>
        <v>0</v>
      </c>
      <c r="T146" s="337">
        <f t="shared" si="17"/>
        <v>0</v>
      </c>
      <c r="U146" s="336">
        <f t="shared" si="18"/>
        <v>0</v>
      </c>
      <c r="V146" s="336">
        <f t="shared" si="19"/>
        <v>595.98</v>
      </c>
      <c r="W146" s="336">
        <f t="shared" si="20"/>
        <v>903</v>
      </c>
    </row>
    <row r="147" s="213" customFormat="1" hidden="1" spans="1:23">
      <c r="A147" s="278">
        <v>1535</v>
      </c>
      <c r="B147" s="67" t="s">
        <v>235</v>
      </c>
      <c r="C147" s="279"/>
      <c r="D147" s="280">
        <f>SUMPRODUCT((Archives!$N$1005:$N$10000=Lang!A$4)*(Archives!$F$1005:$F$10000=$A147)*-Archives!$A$1005:$A$10000)+SUMPRODUCT((Archives!$N$1005:$N$10000=Lang!A$5)*(Archives!$F$1005:$F$10000=$A147)*-Archives!$A$1005:$A$10000)-$C147+$I147</f>
        <v>0</v>
      </c>
      <c r="E147" s="281" t="s">
        <v>161</v>
      </c>
      <c r="F147" s="282">
        <v>130</v>
      </c>
      <c r="G147" s="283">
        <v>85.8</v>
      </c>
      <c r="H147" s="284">
        <v>77.22</v>
      </c>
      <c r="I147" s="319">
        <v>0</v>
      </c>
      <c r="J147" s="320"/>
      <c r="K147" s="321">
        <v>1.3</v>
      </c>
      <c r="L147" s="322"/>
      <c r="M147" s="323"/>
      <c r="N147" s="324"/>
      <c r="O147" s="325">
        <f t="shared" si="15"/>
        <v>0</v>
      </c>
      <c r="P147" s="326">
        <v>1</v>
      </c>
      <c r="Q147" s="338">
        <f>IF(ISBLANK(A147),0,IF(Set!$F$2="TTC",IF(P147=1,O147-(O147*100)/(100+Set!$C$2),(IF(P147=2,O147-(O147*100)/(100+Set!$C$3),0))),IF(P147=1,O147*Set!$C$2/(100),(IF(P147=2,O147*Set!$C$3/(100),0)))))</f>
        <v>0</v>
      </c>
      <c r="R147" s="335"/>
      <c r="S147" s="336">
        <f t="shared" si="16"/>
        <v>0</v>
      </c>
      <c r="T147" s="337">
        <f t="shared" si="17"/>
        <v>0</v>
      </c>
      <c r="U147" s="336">
        <f t="shared" si="18"/>
        <v>0</v>
      </c>
      <c r="V147" s="336">
        <f t="shared" si="19"/>
        <v>0</v>
      </c>
      <c r="W147" s="336">
        <f t="shared" si="20"/>
        <v>0</v>
      </c>
    </row>
    <row r="148" s="213" customFormat="1" hidden="1" spans="1:23">
      <c r="A148" s="278">
        <v>1536</v>
      </c>
      <c r="B148" s="67" t="s">
        <v>236</v>
      </c>
      <c r="C148" s="279"/>
      <c r="D148" s="280">
        <f>SUMPRODUCT((Archives!$N$1005:$N$10000=Lang!A$4)*(Archives!$F$1005:$F$10000=$A148)*-Archives!$A$1005:$A$10000)+SUMPRODUCT((Archives!$N$1005:$N$10000=Lang!A$5)*(Archives!$F$1005:$F$10000=$A148)*-Archives!$A$1005:$A$10000)-$C148+$I148</f>
        <v>3</v>
      </c>
      <c r="E148" s="281" t="s">
        <v>161</v>
      </c>
      <c r="F148" s="282">
        <v>131</v>
      </c>
      <c r="G148" s="283">
        <v>86.46</v>
      </c>
      <c r="H148" s="284">
        <v>77.814</v>
      </c>
      <c r="I148" s="319">
        <v>3</v>
      </c>
      <c r="J148" s="320"/>
      <c r="K148" s="321">
        <v>1.31</v>
      </c>
      <c r="L148" s="322"/>
      <c r="M148" s="323"/>
      <c r="N148" s="324"/>
      <c r="O148" s="325">
        <f t="shared" si="15"/>
        <v>0</v>
      </c>
      <c r="P148" s="326">
        <v>1</v>
      </c>
      <c r="Q148" s="338">
        <f>IF(ISBLANK(A148),0,IF(Set!$F$2="TTC",IF(P148=1,O148-(O148*100)/(100+Set!$C$2),(IF(P148=2,O148-(O148*100)/(100+Set!$C$3),0))),IF(P148=1,O148*Set!$C$2/(100),(IF(P148=2,O148*Set!$C$3/(100),0)))))</f>
        <v>0</v>
      </c>
      <c r="R148" s="335"/>
      <c r="S148" s="336">
        <f t="shared" si="16"/>
        <v>0</v>
      </c>
      <c r="T148" s="337">
        <f t="shared" si="17"/>
        <v>0</v>
      </c>
      <c r="U148" s="336">
        <f t="shared" si="18"/>
        <v>0</v>
      </c>
      <c r="V148" s="336">
        <f t="shared" si="19"/>
        <v>259.38</v>
      </c>
      <c r="W148" s="336">
        <f t="shared" si="20"/>
        <v>393</v>
      </c>
    </row>
    <row r="149" s="213" customFormat="1" hidden="1" spans="1:23">
      <c r="A149" s="278">
        <v>1537</v>
      </c>
      <c r="B149" s="67" t="s">
        <v>237</v>
      </c>
      <c r="C149" s="279"/>
      <c r="D149" s="280">
        <f>SUMPRODUCT((Archives!$N$1005:$N$10000=Lang!A$4)*(Archives!$F$1005:$F$10000=$A149)*-Archives!$A$1005:$A$10000)+SUMPRODUCT((Archives!$N$1005:$N$10000=Lang!A$5)*(Archives!$F$1005:$F$10000=$A149)*-Archives!$A$1005:$A$10000)-$C149+$I149</f>
        <v>5</v>
      </c>
      <c r="E149" s="281" t="s">
        <v>161</v>
      </c>
      <c r="F149" s="282">
        <v>132</v>
      </c>
      <c r="G149" s="283">
        <v>87.12</v>
      </c>
      <c r="H149" s="284">
        <v>78.408</v>
      </c>
      <c r="I149" s="319">
        <v>5</v>
      </c>
      <c r="J149" s="320"/>
      <c r="K149" s="321">
        <v>1.32</v>
      </c>
      <c r="L149" s="322"/>
      <c r="M149" s="323"/>
      <c r="N149" s="324"/>
      <c r="O149" s="325">
        <f t="shared" si="15"/>
        <v>0</v>
      </c>
      <c r="P149" s="326">
        <v>1</v>
      </c>
      <c r="Q149" s="338">
        <f>IF(ISBLANK(A149),0,IF(Set!$F$2="TTC",IF(P149=1,O149-(O149*100)/(100+Set!$C$2),(IF(P149=2,O149-(O149*100)/(100+Set!$C$3),0))),IF(P149=1,O149*Set!$C$2/(100),(IF(P149=2,O149*Set!$C$3/(100),0)))))</f>
        <v>0</v>
      </c>
      <c r="R149" s="335"/>
      <c r="S149" s="336">
        <f t="shared" si="16"/>
        <v>0</v>
      </c>
      <c r="T149" s="337">
        <f t="shared" si="17"/>
        <v>0</v>
      </c>
      <c r="U149" s="336">
        <f t="shared" si="18"/>
        <v>0</v>
      </c>
      <c r="V149" s="336">
        <f t="shared" si="19"/>
        <v>435.6</v>
      </c>
      <c r="W149" s="336">
        <f t="shared" si="20"/>
        <v>660</v>
      </c>
    </row>
    <row r="150" s="213" customFormat="1" hidden="1" spans="1:23">
      <c r="A150" s="278">
        <v>1538</v>
      </c>
      <c r="B150" s="67" t="s">
        <v>238</v>
      </c>
      <c r="C150" s="279"/>
      <c r="D150" s="280">
        <f>SUMPRODUCT((Archives!$N$1005:$N$10000=Lang!A$4)*(Archives!$F$1005:$F$10000=$A150)*-Archives!$A$1005:$A$10000)+SUMPRODUCT((Archives!$N$1005:$N$10000=Lang!A$5)*(Archives!$F$1005:$F$10000=$A150)*-Archives!$A$1005:$A$10000)-$C150+$I150</f>
        <v>2</v>
      </c>
      <c r="E150" s="281" t="s">
        <v>161</v>
      </c>
      <c r="F150" s="282">
        <v>133</v>
      </c>
      <c r="G150" s="283">
        <v>87.78</v>
      </c>
      <c r="H150" s="284">
        <v>79.002</v>
      </c>
      <c r="I150" s="319">
        <f>2</f>
        <v>2</v>
      </c>
      <c r="J150" s="320"/>
      <c r="K150" s="321">
        <v>1.33</v>
      </c>
      <c r="L150" s="322"/>
      <c r="M150" s="323"/>
      <c r="N150" s="324"/>
      <c r="O150" s="325">
        <f t="shared" si="15"/>
        <v>0</v>
      </c>
      <c r="P150" s="326">
        <v>1</v>
      </c>
      <c r="Q150" s="338">
        <f>IF(ISBLANK(A150),0,IF(Set!$F$2="TTC",IF(P150=1,O150-(O150*100)/(100+Set!$C$2),(IF(P150=2,O150-(O150*100)/(100+Set!$C$3),0))),IF(P150=1,O150*Set!$C$2/(100),(IF(P150=2,O150*Set!$C$3/(100),0)))))</f>
        <v>0</v>
      </c>
      <c r="R150" s="335"/>
      <c r="S150" s="336">
        <f t="shared" si="16"/>
        <v>0</v>
      </c>
      <c r="T150" s="337">
        <f t="shared" si="17"/>
        <v>0</v>
      </c>
      <c r="U150" s="336">
        <f t="shared" si="18"/>
        <v>0</v>
      </c>
      <c r="V150" s="336">
        <f t="shared" si="19"/>
        <v>175.56</v>
      </c>
      <c r="W150" s="336">
        <f t="shared" si="20"/>
        <v>266</v>
      </c>
    </row>
    <row r="151" s="213" customFormat="1" hidden="1" spans="1:23">
      <c r="A151" s="278">
        <v>1539</v>
      </c>
      <c r="B151" s="67" t="s">
        <v>239</v>
      </c>
      <c r="C151" s="279"/>
      <c r="D151" s="280">
        <f>SUMPRODUCT((Archives!$N$1005:$N$10000=Lang!A$4)*(Archives!$F$1005:$F$10000=$A151)*-Archives!$A$1005:$A$10000)+SUMPRODUCT((Archives!$N$1005:$N$10000=Lang!A$5)*(Archives!$F$1005:$F$10000=$A151)*-Archives!$A$1005:$A$10000)-$C151+$I151</f>
        <v>3</v>
      </c>
      <c r="E151" s="281" t="s">
        <v>161</v>
      </c>
      <c r="F151" s="282">
        <v>134</v>
      </c>
      <c r="G151" s="283">
        <v>88.44</v>
      </c>
      <c r="H151" s="284">
        <v>79.596</v>
      </c>
      <c r="I151" s="319">
        <v>3</v>
      </c>
      <c r="J151" s="320"/>
      <c r="K151" s="321">
        <v>1.34</v>
      </c>
      <c r="L151" s="322"/>
      <c r="M151" s="323"/>
      <c r="N151" s="324"/>
      <c r="O151" s="325">
        <f t="shared" si="15"/>
        <v>0</v>
      </c>
      <c r="P151" s="326">
        <v>1</v>
      </c>
      <c r="Q151" s="338">
        <f>IF(ISBLANK(A151),0,IF(Set!$F$2="TTC",IF(P151=1,O151-(O151*100)/(100+Set!$C$2),(IF(P151=2,O151-(O151*100)/(100+Set!$C$3),0))),IF(P151=1,O151*Set!$C$2/(100),(IF(P151=2,O151*Set!$C$3/(100),0)))))</f>
        <v>0</v>
      </c>
      <c r="R151" s="335"/>
      <c r="S151" s="336">
        <f t="shared" si="16"/>
        <v>0</v>
      </c>
      <c r="T151" s="337">
        <f t="shared" si="17"/>
        <v>0</v>
      </c>
      <c r="U151" s="336">
        <f t="shared" si="18"/>
        <v>0</v>
      </c>
      <c r="V151" s="336">
        <f t="shared" si="19"/>
        <v>265.32</v>
      </c>
      <c r="W151" s="336">
        <f t="shared" si="20"/>
        <v>402</v>
      </c>
    </row>
    <row r="152" s="213" customFormat="1" hidden="1" spans="1:23">
      <c r="A152" s="278">
        <v>1540</v>
      </c>
      <c r="B152" s="67" t="s">
        <v>240</v>
      </c>
      <c r="C152" s="279"/>
      <c r="D152" s="280">
        <f>SUMPRODUCT((Archives!$N$1005:$N$10000=Lang!A$4)*(Archives!$F$1005:$F$10000=$A152)*-Archives!$A$1005:$A$10000)+SUMPRODUCT((Archives!$N$1005:$N$10000=Lang!A$5)*(Archives!$F$1005:$F$10000=$A152)*-Archives!$A$1005:$A$10000)-$C152+$I152</f>
        <v>2</v>
      </c>
      <c r="E152" s="281" t="s">
        <v>161</v>
      </c>
      <c r="F152" s="282">
        <v>135</v>
      </c>
      <c r="G152" s="283">
        <v>89.1</v>
      </c>
      <c r="H152" s="284">
        <v>80.19</v>
      </c>
      <c r="I152" s="319">
        <f>2</f>
        <v>2</v>
      </c>
      <c r="J152" s="320"/>
      <c r="K152" s="321">
        <v>1.35</v>
      </c>
      <c r="L152" s="322"/>
      <c r="M152" s="323"/>
      <c r="N152" s="324"/>
      <c r="O152" s="325">
        <f t="shared" si="15"/>
        <v>0</v>
      </c>
      <c r="P152" s="326">
        <v>1</v>
      </c>
      <c r="Q152" s="338">
        <f>IF(ISBLANK(A152),0,IF(Set!$F$2="TTC",IF(P152=1,O152-(O152*100)/(100+Set!$C$2),(IF(P152=2,O152-(O152*100)/(100+Set!$C$3),0))),IF(P152=1,O152*Set!$C$2/(100),(IF(P152=2,O152*Set!$C$3/(100),0)))))</f>
        <v>0</v>
      </c>
      <c r="R152" s="335"/>
      <c r="S152" s="336">
        <f t="shared" si="16"/>
        <v>0</v>
      </c>
      <c r="T152" s="337">
        <f t="shared" si="17"/>
        <v>0</v>
      </c>
      <c r="U152" s="336">
        <f t="shared" si="18"/>
        <v>0</v>
      </c>
      <c r="V152" s="336">
        <f t="shared" si="19"/>
        <v>178.2</v>
      </c>
      <c r="W152" s="336">
        <f t="shared" si="20"/>
        <v>270</v>
      </c>
    </row>
    <row r="153" s="213" customFormat="1" hidden="1" spans="1:23">
      <c r="A153" s="278">
        <v>1541</v>
      </c>
      <c r="B153" s="67" t="s">
        <v>241</v>
      </c>
      <c r="C153" s="279"/>
      <c r="D153" s="280">
        <f>SUMPRODUCT((Archives!$N$1005:$N$10000=Lang!A$4)*(Archives!$F$1005:$F$10000=$A153)*-Archives!$A$1005:$A$10000)+SUMPRODUCT((Archives!$N$1005:$N$10000=Lang!A$5)*(Archives!$F$1005:$F$10000=$A153)*-Archives!$A$1005:$A$10000)-$C153+$I153</f>
        <v>8</v>
      </c>
      <c r="E153" s="281" t="s">
        <v>161</v>
      </c>
      <c r="F153" s="282">
        <v>136</v>
      </c>
      <c r="G153" s="283">
        <v>89.76</v>
      </c>
      <c r="H153" s="284">
        <v>80.784</v>
      </c>
      <c r="I153" s="319">
        <v>8</v>
      </c>
      <c r="J153" s="320"/>
      <c r="K153" s="321">
        <v>1.36</v>
      </c>
      <c r="L153" s="322"/>
      <c r="M153" s="323"/>
      <c r="N153" s="324"/>
      <c r="O153" s="325">
        <f t="shared" si="15"/>
        <v>0</v>
      </c>
      <c r="P153" s="326">
        <v>1</v>
      </c>
      <c r="Q153" s="338">
        <f>IF(ISBLANK(A153),0,IF(Set!$F$2="TTC",IF(P153=1,O153-(O153*100)/(100+Set!$C$2),(IF(P153=2,O153-(O153*100)/(100+Set!$C$3),0))),IF(P153=1,O153*Set!$C$2/(100),(IF(P153=2,O153*Set!$C$3/(100),0)))))</f>
        <v>0</v>
      </c>
      <c r="R153" s="335"/>
      <c r="S153" s="336">
        <f t="shared" si="16"/>
        <v>0</v>
      </c>
      <c r="T153" s="337">
        <f t="shared" si="17"/>
        <v>0</v>
      </c>
      <c r="U153" s="336">
        <f t="shared" si="18"/>
        <v>0</v>
      </c>
      <c r="V153" s="336">
        <f t="shared" si="19"/>
        <v>718.08</v>
      </c>
      <c r="W153" s="336">
        <f t="shared" si="20"/>
        <v>1088</v>
      </c>
    </row>
    <row r="154" s="213" customFormat="1" hidden="1" spans="1:23">
      <c r="A154" s="278">
        <v>1542</v>
      </c>
      <c r="B154" s="67" t="s">
        <v>242</v>
      </c>
      <c r="C154" s="279"/>
      <c r="D154" s="280">
        <f>SUMPRODUCT((Archives!$N$1005:$N$10000=Lang!A$4)*(Archives!$F$1005:$F$10000=$A154)*-Archives!$A$1005:$A$10000)+SUMPRODUCT((Archives!$N$1005:$N$10000=Lang!A$5)*(Archives!$F$1005:$F$10000=$A154)*-Archives!$A$1005:$A$10000)-$C154+$I154</f>
        <v>1</v>
      </c>
      <c r="E154" s="281" t="s">
        <v>161</v>
      </c>
      <c r="F154" s="282">
        <v>137</v>
      </c>
      <c r="G154" s="283">
        <v>90.42</v>
      </c>
      <c r="H154" s="284">
        <v>81.378</v>
      </c>
      <c r="I154" s="319">
        <v>1</v>
      </c>
      <c r="J154" s="320"/>
      <c r="K154" s="321">
        <v>1.37</v>
      </c>
      <c r="L154" s="322"/>
      <c r="M154" s="323"/>
      <c r="N154" s="324"/>
      <c r="O154" s="325">
        <f t="shared" si="15"/>
        <v>0</v>
      </c>
      <c r="P154" s="326">
        <v>1</v>
      </c>
      <c r="Q154" s="338">
        <f>IF(ISBLANK(A154),0,IF(Set!$F$2="TTC",IF(P154=1,O154-(O154*100)/(100+Set!$C$2),(IF(P154=2,O154-(O154*100)/(100+Set!$C$3),0))),IF(P154=1,O154*Set!$C$2/(100),(IF(P154=2,O154*Set!$C$3/(100),0)))))</f>
        <v>0</v>
      </c>
      <c r="R154" s="335"/>
      <c r="S154" s="336">
        <f t="shared" si="16"/>
        <v>0</v>
      </c>
      <c r="T154" s="337">
        <f t="shared" si="17"/>
        <v>0</v>
      </c>
      <c r="U154" s="336">
        <f t="shared" si="18"/>
        <v>0</v>
      </c>
      <c r="V154" s="336">
        <f t="shared" si="19"/>
        <v>90.42</v>
      </c>
      <c r="W154" s="336">
        <f t="shared" si="20"/>
        <v>137</v>
      </c>
    </row>
    <row r="155" s="213" customFormat="1" hidden="1" spans="1:23">
      <c r="A155" s="278">
        <v>1543</v>
      </c>
      <c r="B155" s="67" t="s">
        <v>243</v>
      </c>
      <c r="C155" s="279"/>
      <c r="D155" s="280">
        <f>SUMPRODUCT((Archives!$N$1005:$N$10000=Lang!A$4)*(Archives!$F$1005:$F$10000=$A155)*-Archives!$A$1005:$A$10000)+SUMPRODUCT((Archives!$N$1005:$N$10000=Lang!A$5)*(Archives!$F$1005:$F$10000=$A155)*-Archives!$A$1005:$A$10000)-$C155+$I155</f>
        <v>4</v>
      </c>
      <c r="E155" s="281" t="s">
        <v>161</v>
      </c>
      <c r="F155" s="282">
        <v>138</v>
      </c>
      <c r="G155" s="283">
        <v>91.08</v>
      </c>
      <c r="H155" s="284">
        <v>81.972</v>
      </c>
      <c r="I155" s="319">
        <v>4</v>
      </c>
      <c r="J155" s="320"/>
      <c r="K155" s="321">
        <v>1.38</v>
      </c>
      <c r="L155" s="322"/>
      <c r="M155" s="323"/>
      <c r="N155" s="324"/>
      <c r="O155" s="325">
        <f t="shared" si="15"/>
        <v>0</v>
      </c>
      <c r="P155" s="326">
        <v>1</v>
      </c>
      <c r="Q155" s="338">
        <f>IF(ISBLANK(A155),0,IF(Set!$F$2="TTC",IF(P155=1,O155-(O155*100)/(100+Set!$C$2),(IF(P155=2,O155-(O155*100)/(100+Set!$C$3),0))),IF(P155=1,O155*Set!$C$2/(100),(IF(P155=2,O155*Set!$C$3/(100),0)))))</f>
        <v>0</v>
      </c>
      <c r="R155" s="335"/>
      <c r="S155" s="336">
        <f t="shared" si="16"/>
        <v>0</v>
      </c>
      <c r="T155" s="337">
        <f t="shared" si="17"/>
        <v>0</v>
      </c>
      <c r="U155" s="336">
        <f t="shared" si="18"/>
        <v>0</v>
      </c>
      <c r="V155" s="336">
        <f t="shared" si="19"/>
        <v>364.32</v>
      </c>
      <c r="W155" s="336">
        <f t="shared" si="20"/>
        <v>552</v>
      </c>
    </row>
    <row r="156" s="213" customFormat="1" hidden="1" spans="1:23">
      <c r="A156" s="278">
        <v>1544</v>
      </c>
      <c r="B156" s="67" t="s">
        <v>244</v>
      </c>
      <c r="C156" s="279"/>
      <c r="D156" s="280">
        <f>SUMPRODUCT((Archives!$N$1005:$N$10000=Lang!A$4)*(Archives!$F$1005:$F$10000=$A156)*-Archives!$A$1005:$A$10000)+SUMPRODUCT((Archives!$N$1005:$N$10000=Lang!A$5)*(Archives!$F$1005:$F$10000=$A156)*-Archives!$A$1005:$A$10000)-$C156+$I156</f>
        <v>7</v>
      </c>
      <c r="E156" s="281" t="s">
        <v>161</v>
      </c>
      <c r="F156" s="282">
        <v>139</v>
      </c>
      <c r="G156" s="283">
        <v>91.74</v>
      </c>
      <c r="H156" s="284">
        <v>82.566</v>
      </c>
      <c r="I156" s="319">
        <v>7</v>
      </c>
      <c r="J156" s="320"/>
      <c r="K156" s="321">
        <v>1.39</v>
      </c>
      <c r="L156" s="322"/>
      <c r="M156" s="323"/>
      <c r="N156" s="324"/>
      <c r="O156" s="325">
        <f t="shared" si="15"/>
        <v>0</v>
      </c>
      <c r="P156" s="326">
        <v>1</v>
      </c>
      <c r="Q156" s="338">
        <f>IF(ISBLANK(A156),0,IF(Set!$F$2="TTC",IF(P156=1,O156-(O156*100)/(100+Set!$C$2),(IF(P156=2,O156-(O156*100)/(100+Set!$C$3),0))),IF(P156=1,O156*Set!$C$2/(100),(IF(P156=2,O156*Set!$C$3/(100),0)))))</f>
        <v>0</v>
      </c>
      <c r="R156" s="335"/>
      <c r="S156" s="336">
        <f t="shared" si="16"/>
        <v>0</v>
      </c>
      <c r="T156" s="337">
        <f t="shared" si="17"/>
        <v>0</v>
      </c>
      <c r="U156" s="336">
        <f t="shared" si="18"/>
        <v>0</v>
      </c>
      <c r="V156" s="336">
        <f t="shared" si="19"/>
        <v>642.18</v>
      </c>
      <c r="W156" s="336">
        <f t="shared" si="20"/>
        <v>973</v>
      </c>
    </row>
    <row r="157" s="213" customFormat="1" hidden="1" spans="1:23">
      <c r="A157" s="278">
        <v>1545</v>
      </c>
      <c r="B157" s="67" t="s">
        <v>245</v>
      </c>
      <c r="C157" s="279"/>
      <c r="D157" s="280">
        <f>SUMPRODUCT((Archives!$N$1005:$N$10000=Lang!A$4)*(Archives!$F$1005:$F$10000=$A157)*-Archives!$A$1005:$A$10000)+SUMPRODUCT((Archives!$N$1005:$N$10000=Lang!A$5)*(Archives!$F$1005:$F$10000=$A157)*-Archives!$A$1005:$A$10000)-$C157+$I157</f>
        <v>0</v>
      </c>
      <c r="E157" s="281" t="s">
        <v>161</v>
      </c>
      <c r="F157" s="282">
        <v>140</v>
      </c>
      <c r="G157" s="283">
        <v>92.4</v>
      </c>
      <c r="H157" s="284">
        <v>83.16</v>
      </c>
      <c r="I157" s="319">
        <v>0</v>
      </c>
      <c r="J157" s="320"/>
      <c r="K157" s="321">
        <v>1.4</v>
      </c>
      <c r="L157" s="322"/>
      <c r="M157" s="323"/>
      <c r="N157" s="324"/>
      <c r="O157" s="325">
        <f t="shared" si="15"/>
        <v>0</v>
      </c>
      <c r="P157" s="326">
        <v>1</v>
      </c>
      <c r="Q157" s="338">
        <f>IF(ISBLANK(A157),0,IF(Set!$F$2="TTC",IF(P157=1,O157-(O157*100)/(100+Set!$C$2),(IF(P157=2,O157-(O157*100)/(100+Set!$C$3),0))),IF(P157=1,O157*Set!$C$2/(100),(IF(P157=2,O157*Set!$C$3/(100),0)))))</f>
        <v>0</v>
      </c>
      <c r="R157" s="335"/>
      <c r="S157" s="336">
        <f t="shared" si="16"/>
        <v>0</v>
      </c>
      <c r="T157" s="337">
        <f t="shared" si="17"/>
        <v>0</v>
      </c>
      <c r="U157" s="336">
        <f t="shared" si="18"/>
        <v>0</v>
      </c>
      <c r="V157" s="336">
        <f t="shared" si="19"/>
        <v>0</v>
      </c>
      <c r="W157" s="336">
        <f t="shared" si="20"/>
        <v>0</v>
      </c>
    </row>
    <row r="158" s="213" customFormat="1" hidden="1" spans="1:23">
      <c r="A158" s="278">
        <v>1546</v>
      </c>
      <c r="B158" s="67" t="s">
        <v>246</v>
      </c>
      <c r="C158" s="279"/>
      <c r="D158" s="280">
        <f>SUMPRODUCT((Archives!$N$1005:$N$10000=Lang!A$4)*(Archives!$F$1005:$F$10000=$A158)*-Archives!$A$1005:$A$10000)+SUMPRODUCT((Archives!$N$1005:$N$10000=Lang!A$5)*(Archives!$F$1005:$F$10000=$A158)*-Archives!$A$1005:$A$10000)-$C158+$I158</f>
        <v>3</v>
      </c>
      <c r="E158" s="281" t="s">
        <v>161</v>
      </c>
      <c r="F158" s="282">
        <v>141</v>
      </c>
      <c r="G158" s="283">
        <v>93.06</v>
      </c>
      <c r="H158" s="284">
        <v>83.754</v>
      </c>
      <c r="I158" s="319">
        <v>3</v>
      </c>
      <c r="J158" s="320"/>
      <c r="K158" s="321">
        <v>1.41</v>
      </c>
      <c r="L158" s="322"/>
      <c r="M158" s="323"/>
      <c r="N158" s="324"/>
      <c r="O158" s="325">
        <f t="shared" si="15"/>
        <v>0</v>
      </c>
      <c r="P158" s="326">
        <v>1</v>
      </c>
      <c r="Q158" s="338">
        <f>IF(ISBLANK(A158),0,IF(Set!$F$2="TTC",IF(P158=1,O158-(O158*100)/(100+Set!$C$2),(IF(P158=2,O158-(O158*100)/(100+Set!$C$3),0))),IF(P158=1,O158*Set!$C$2/(100),(IF(P158=2,O158*Set!$C$3/(100),0)))))</f>
        <v>0</v>
      </c>
      <c r="R158" s="335"/>
      <c r="S158" s="336">
        <f t="shared" si="16"/>
        <v>0</v>
      </c>
      <c r="T158" s="337">
        <f t="shared" si="17"/>
        <v>0</v>
      </c>
      <c r="U158" s="336">
        <f t="shared" si="18"/>
        <v>0</v>
      </c>
      <c r="V158" s="336">
        <f t="shared" si="19"/>
        <v>279.18</v>
      </c>
      <c r="W158" s="336">
        <f t="shared" si="20"/>
        <v>423</v>
      </c>
    </row>
    <row r="159" s="213" customFormat="1" hidden="1" spans="1:23">
      <c r="A159" s="278">
        <v>1547</v>
      </c>
      <c r="B159" s="67" t="s">
        <v>247</v>
      </c>
      <c r="C159" s="279"/>
      <c r="D159" s="280">
        <f>SUMPRODUCT((Archives!$N$1005:$N$10000=Lang!A$4)*(Archives!$F$1005:$F$10000=$A159)*-Archives!$A$1005:$A$10000)+SUMPRODUCT((Archives!$N$1005:$N$10000=Lang!A$5)*(Archives!$F$1005:$F$10000=$A159)*-Archives!$A$1005:$A$10000)-$C159+$I159</f>
        <v>5</v>
      </c>
      <c r="E159" s="281" t="s">
        <v>161</v>
      </c>
      <c r="F159" s="282">
        <v>142</v>
      </c>
      <c r="G159" s="283">
        <v>93.72</v>
      </c>
      <c r="H159" s="284">
        <v>84.348</v>
      </c>
      <c r="I159" s="319">
        <v>5</v>
      </c>
      <c r="J159" s="320"/>
      <c r="K159" s="321">
        <v>1.42</v>
      </c>
      <c r="L159" s="322"/>
      <c r="M159" s="323"/>
      <c r="N159" s="324"/>
      <c r="O159" s="325">
        <f t="shared" si="15"/>
        <v>0</v>
      </c>
      <c r="P159" s="326">
        <v>1</v>
      </c>
      <c r="Q159" s="338">
        <f>IF(ISBLANK(A159),0,IF(Set!$F$2="TTC",IF(P159=1,O159-(O159*100)/(100+Set!$C$2),(IF(P159=2,O159-(O159*100)/(100+Set!$C$3),0))),IF(P159=1,O159*Set!$C$2/(100),(IF(P159=2,O159*Set!$C$3/(100),0)))))</f>
        <v>0</v>
      </c>
      <c r="R159" s="335"/>
      <c r="S159" s="336">
        <f t="shared" si="16"/>
        <v>0</v>
      </c>
      <c r="T159" s="337">
        <f t="shared" si="17"/>
        <v>0</v>
      </c>
      <c r="U159" s="336">
        <f t="shared" si="18"/>
        <v>0</v>
      </c>
      <c r="V159" s="336">
        <f t="shared" si="19"/>
        <v>468.6</v>
      </c>
      <c r="W159" s="336">
        <f t="shared" si="20"/>
        <v>710</v>
      </c>
    </row>
    <row r="160" s="213" customFormat="1" hidden="1" spans="1:23">
      <c r="A160" s="278">
        <v>1548</v>
      </c>
      <c r="B160" s="67" t="s">
        <v>248</v>
      </c>
      <c r="C160" s="279"/>
      <c r="D160" s="280">
        <f>SUMPRODUCT((Archives!$N$1005:$N$10000=Lang!A$4)*(Archives!$F$1005:$F$10000=$A160)*-Archives!$A$1005:$A$10000)+SUMPRODUCT((Archives!$N$1005:$N$10000=Lang!A$5)*(Archives!$F$1005:$F$10000=$A160)*-Archives!$A$1005:$A$10000)-$C160+$I160</f>
        <v>2</v>
      </c>
      <c r="E160" s="281" t="s">
        <v>161</v>
      </c>
      <c r="F160" s="282">
        <v>143</v>
      </c>
      <c r="G160" s="283">
        <v>94.38</v>
      </c>
      <c r="H160" s="284">
        <v>84.942</v>
      </c>
      <c r="I160" s="319">
        <f t="shared" ref="I160:I162" si="21">2</f>
        <v>2</v>
      </c>
      <c r="J160" s="320"/>
      <c r="K160" s="321">
        <v>1.43</v>
      </c>
      <c r="L160" s="322"/>
      <c r="M160" s="323"/>
      <c r="N160" s="324"/>
      <c r="O160" s="325">
        <f t="shared" si="15"/>
        <v>0</v>
      </c>
      <c r="P160" s="326">
        <v>1</v>
      </c>
      <c r="Q160" s="338">
        <f>IF(ISBLANK(A160),0,IF(Set!$F$2="TTC",IF(P160=1,O160-(O160*100)/(100+Set!$C$2),(IF(P160=2,O160-(O160*100)/(100+Set!$C$3),0))),IF(P160=1,O160*Set!$C$2/(100),(IF(P160=2,O160*Set!$C$3/(100),0)))))</f>
        <v>0</v>
      </c>
      <c r="R160" s="335"/>
      <c r="S160" s="336">
        <f t="shared" si="16"/>
        <v>0</v>
      </c>
      <c r="T160" s="337">
        <f t="shared" si="17"/>
        <v>0</v>
      </c>
      <c r="U160" s="336">
        <f t="shared" si="18"/>
        <v>0</v>
      </c>
      <c r="V160" s="336">
        <f t="shared" si="19"/>
        <v>188.76</v>
      </c>
      <c r="W160" s="336">
        <f t="shared" si="20"/>
        <v>286</v>
      </c>
    </row>
    <row r="161" s="213" customFormat="1" hidden="1" spans="1:23">
      <c r="A161" s="278">
        <v>1549</v>
      </c>
      <c r="B161" s="67" t="s">
        <v>249</v>
      </c>
      <c r="C161" s="279"/>
      <c r="D161" s="280">
        <f>SUMPRODUCT((Archives!$N$1005:$N$10000=Lang!A$4)*(Archives!$F$1005:$F$10000=$A161)*-Archives!$A$1005:$A$10000)+SUMPRODUCT((Archives!$N$1005:$N$10000=Lang!A$5)*(Archives!$F$1005:$F$10000=$A161)*-Archives!$A$1005:$A$10000)-$C161+$I161</f>
        <v>2</v>
      </c>
      <c r="E161" s="281" t="s">
        <v>161</v>
      </c>
      <c r="F161" s="282">
        <v>144</v>
      </c>
      <c r="G161" s="283">
        <v>95.04</v>
      </c>
      <c r="H161" s="284">
        <v>85.536</v>
      </c>
      <c r="I161" s="319">
        <f t="shared" si="21"/>
        <v>2</v>
      </c>
      <c r="J161" s="320"/>
      <c r="K161" s="321">
        <v>1.44</v>
      </c>
      <c r="L161" s="322"/>
      <c r="M161" s="323"/>
      <c r="N161" s="324"/>
      <c r="O161" s="325">
        <f t="shared" si="15"/>
        <v>0</v>
      </c>
      <c r="P161" s="326">
        <v>1</v>
      </c>
      <c r="Q161" s="338">
        <f>IF(ISBLANK(A161),0,IF(Set!$F$2="TTC",IF(P161=1,O161-(O161*100)/(100+Set!$C$2),(IF(P161=2,O161-(O161*100)/(100+Set!$C$3),0))),IF(P161=1,O161*Set!$C$2/(100),(IF(P161=2,O161*Set!$C$3/(100),0)))))</f>
        <v>0</v>
      </c>
      <c r="R161" s="335"/>
      <c r="S161" s="336">
        <f t="shared" si="16"/>
        <v>0</v>
      </c>
      <c r="T161" s="337">
        <f t="shared" si="17"/>
        <v>0</v>
      </c>
      <c r="U161" s="336">
        <f t="shared" si="18"/>
        <v>0</v>
      </c>
      <c r="V161" s="336">
        <f t="shared" si="19"/>
        <v>190.08</v>
      </c>
      <c r="W161" s="336">
        <f t="shared" si="20"/>
        <v>288</v>
      </c>
    </row>
    <row r="162" s="213" customFormat="1" hidden="1" spans="1:23">
      <c r="A162" s="278">
        <v>1550</v>
      </c>
      <c r="B162" s="67" t="s">
        <v>250</v>
      </c>
      <c r="C162" s="279"/>
      <c r="D162" s="280">
        <f>SUMPRODUCT((Archives!$N$1005:$N$10000=Lang!A$4)*(Archives!$F$1005:$F$10000=$A162)*-Archives!$A$1005:$A$10000)+SUMPRODUCT((Archives!$N$1005:$N$10000=Lang!A$5)*(Archives!$F$1005:$F$10000=$A162)*-Archives!$A$1005:$A$10000)-$C162+$I162</f>
        <v>2</v>
      </c>
      <c r="E162" s="281" t="s">
        <v>161</v>
      </c>
      <c r="F162" s="282">
        <v>145</v>
      </c>
      <c r="G162" s="283">
        <v>95.7</v>
      </c>
      <c r="H162" s="284">
        <v>86.13</v>
      </c>
      <c r="I162" s="319">
        <f t="shared" si="21"/>
        <v>2</v>
      </c>
      <c r="J162" s="320"/>
      <c r="K162" s="321">
        <v>1.45</v>
      </c>
      <c r="L162" s="322"/>
      <c r="M162" s="323"/>
      <c r="N162" s="324"/>
      <c r="O162" s="325">
        <f t="shared" si="15"/>
        <v>0</v>
      </c>
      <c r="P162" s="326">
        <v>1</v>
      </c>
      <c r="Q162" s="338">
        <f>IF(ISBLANK(A162),0,IF(Set!$F$2="TTC",IF(P162=1,O162-(O162*100)/(100+Set!$C$2),(IF(P162=2,O162-(O162*100)/(100+Set!$C$3),0))),IF(P162=1,O162*Set!$C$2/(100),(IF(P162=2,O162*Set!$C$3/(100),0)))))</f>
        <v>0</v>
      </c>
      <c r="R162" s="335"/>
      <c r="S162" s="336">
        <f t="shared" si="16"/>
        <v>0</v>
      </c>
      <c r="T162" s="337">
        <f t="shared" si="17"/>
        <v>0</v>
      </c>
      <c r="U162" s="336">
        <f t="shared" si="18"/>
        <v>0</v>
      </c>
      <c r="V162" s="336">
        <f t="shared" si="19"/>
        <v>191.4</v>
      </c>
      <c r="W162" s="336">
        <f t="shared" si="20"/>
        <v>290</v>
      </c>
    </row>
    <row r="163" s="213" customFormat="1" hidden="1" spans="1:23">
      <c r="A163" s="278">
        <v>1551</v>
      </c>
      <c r="B163" s="67" t="s">
        <v>251</v>
      </c>
      <c r="C163" s="279"/>
      <c r="D163" s="280">
        <f>SUMPRODUCT((Archives!$N$1005:$N$10000=Lang!A$4)*(Archives!$F$1005:$F$10000=$A163)*-Archives!$A$1005:$A$10000)+SUMPRODUCT((Archives!$N$1005:$N$10000=Lang!A$5)*(Archives!$F$1005:$F$10000=$A163)*-Archives!$A$1005:$A$10000)-$C163+$I163</f>
        <v>3</v>
      </c>
      <c r="E163" s="281" t="s">
        <v>161</v>
      </c>
      <c r="F163" s="282">
        <v>146</v>
      </c>
      <c r="G163" s="283">
        <v>96.36</v>
      </c>
      <c r="H163" s="284">
        <v>86.724</v>
      </c>
      <c r="I163" s="319">
        <v>3</v>
      </c>
      <c r="J163" s="320"/>
      <c r="K163" s="321">
        <v>1.46</v>
      </c>
      <c r="L163" s="322"/>
      <c r="M163" s="323"/>
      <c r="N163" s="324"/>
      <c r="O163" s="325">
        <f t="shared" si="15"/>
        <v>0</v>
      </c>
      <c r="P163" s="326">
        <v>1</v>
      </c>
      <c r="Q163" s="338">
        <f>IF(ISBLANK(A163),0,IF(Set!$F$2="TTC",IF(P163=1,O163-(O163*100)/(100+Set!$C$2),(IF(P163=2,O163-(O163*100)/(100+Set!$C$3),0))),IF(P163=1,O163*Set!$C$2/(100),(IF(P163=2,O163*Set!$C$3/(100),0)))))</f>
        <v>0</v>
      </c>
      <c r="R163" s="335"/>
      <c r="S163" s="336">
        <f t="shared" si="16"/>
        <v>0</v>
      </c>
      <c r="T163" s="337">
        <f t="shared" si="17"/>
        <v>0</v>
      </c>
      <c r="U163" s="336">
        <f t="shared" si="18"/>
        <v>0</v>
      </c>
      <c r="V163" s="336">
        <f t="shared" si="19"/>
        <v>289.08</v>
      </c>
      <c r="W163" s="336">
        <f t="shared" si="20"/>
        <v>438</v>
      </c>
    </row>
    <row r="164" s="213" customFormat="1" hidden="1" spans="1:23">
      <c r="A164" s="278">
        <v>1552</v>
      </c>
      <c r="B164" s="67" t="s">
        <v>252</v>
      </c>
      <c r="C164" s="279"/>
      <c r="D164" s="280">
        <f>SUMPRODUCT((Archives!$N$1005:$N$10000=Lang!A$4)*(Archives!$F$1005:$F$10000=$A164)*-Archives!$A$1005:$A$10000)+SUMPRODUCT((Archives!$N$1005:$N$10000=Lang!A$5)*(Archives!$F$1005:$F$10000=$A164)*-Archives!$A$1005:$A$10000)-$C164+$I164</f>
        <v>2</v>
      </c>
      <c r="E164" s="281" t="s">
        <v>161</v>
      </c>
      <c r="F164" s="282">
        <v>147</v>
      </c>
      <c r="G164" s="283">
        <v>97.02</v>
      </c>
      <c r="H164" s="284">
        <v>87.318</v>
      </c>
      <c r="I164" s="319">
        <f>2</f>
        <v>2</v>
      </c>
      <c r="J164" s="320"/>
      <c r="K164" s="321">
        <v>1.47</v>
      </c>
      <c r="L164" s="322"/>
      <c r="M164" s="323"/>
      <c r="N164" s="324"/>
      <c r="O164" s="325">
        <f t="shared" si="15"/>
        <v>0</v>
      </c>
      <c r="P164" s="326">
        <v>1</v>
      </c>
      <c r="Q164" s="338">
        <f>IF(ISBLANK(A164),0,IF(Set!$F$2="TTC",IF(P164=1,O164-(O164*100)/(100+Set!$C$2),(IF(P164=2,O164-(O164*100)/(100+Set!$C$3),0))),IF(P164=1,O164*Set!$C$2/(100),(IF(P164=2,O164*Set!$C$3/(100),0)))))</f>
        <v>0</v>
      </c>
      <c r="R164" s="335"/>
      <c r="S164" s="336">
        <f t="shared" si="16"/>
        <v>0</v>
      </c>
      <c r="T164" s="337">
        <f t="shared" si="17"/>
        <v>0</v>
      </c>
      <c r="U164" s="336">
        <f t="shared" si="18"/>
        <v>0</v>
      </c>
      <c r="V164" s="336">
        <f t="shared" si="19"/>
        <v>194.04</v>
      </c>
      <c r="W164" s="336">
        <f t="shared" si="20"/>
        <v>294</v>
      </c>
    </row>
    <row r="165" s="213" customFormat="1" hidden="1" spans="1:23">
      <c r="A165" s="278">
        <v>1553</v>
      </c>
      <c r="B165" s="67" t="s">
        <v>253</v>
      </c>
      <c r="C165" s="279"/>
      <c r="D165" s="280">
        <f>SUMPRODUCT((Archives!$N$1005:$N$10000=Lang!A$4)*(Archives!$F$1005:$F$10000=$A165)*-Archives!$A$1005:$A$10000)+SUMPRODUCT((Archives!$N$1005:$N$10000=Lang!A$5)*(Archives!$F$1005:$F$10000=$A165)*-Archives!$A$1005:$A$10000)-$C165+$I165</f>
        <v>8</v>
      </c>
      <c r="E165" s="281" t="s">
        <v>161</v>
      </c>
      <c r="F165" s="282">
        <v>148</v>
      </c>
      <c r="G165" s="283">
        <v>97.68</v>
      </c>
      <c r="H165" s="284">
        <v>87.912</v>
      </c>
      <c r="I165" s="319">
        <v>8</v>
      </c>
      <c r="J165" s="320"/>
      <c r="K165" s="321">
        <v>1.48</v>
      </c>
      <c r="L165" s="322"/>
      <c r="M165" s="323"/>
      <c r="N165" s="324"/>
      <c r="O165" s="325">
        <f t="shared" si="15"/>
        <v>0</v>
      </c>
      <c r="P165" s="326">
        <v>1</v>
      </c>
      <c r="Q165" s="338">
        <f>IF(ISBLANK(A165),0,IF(Set!$F$2="TTC",IF(P165=1,O165-(O165*100)/(100+Set!$C$2),(IF(P165=2,O165-(O165*100)/(100+Set!$C$3),0))),IF(P165=1,O165*Set!$C$2/(100),(IF(P165=2,O165*Set!$C$3/(100),0)))))</f>
        <v>0</v>
      </c>
      <c r="R165" s="335"/>
      <c r="S165" s="336">
        <f t="shared" si="16"/>
        <v>0</v>
      </c>
      <c r="T165" s="337">
        <f t="shared" si="17"/>
        <v>0</v>
      </c>
      <c r="U165" s="336">
        <f t="shared" si="18"/>
        <v>0</v>
      </c>
      <c r="V165" s="336">
        <f t="shared" si="19"/>
        <v>781.44</v>
      </c>
      <c r="W165" s="336">
        <f t="shared" si="20"/>
        <v>1184</v>
      </c>
    </row>
    <row r="166" s="213" customFormat="1" hidden="1" spans="1:23">
      <c r="A166" s="278">
        <v>1554</v>
      </c>
      <c r="B166" s="67" t="s">
        <v>254</v>
      </c>
      <c r="C166" s="279"/>
      <c r="D166" s="280">
        <f>SUMPRODUCT((Archives!$N$1005:$N$10000=Lang!A$4)*(Archives!$F$1005:$F$10000=$A166)*-Archives!$A$1005:$A$10000)+SUMPRODUCT((Archives!$N$1005:$N$10000=Lang!A$5)*(Archives!$F$1005:$F$10000=$A166)*-Archives!$A$1005:$A$10000)-$C166+$I166</f>
        <v>1</v>
      </c>
      <c r="E166" s="281" t="s">
        <v>161</v>
      </c>
      <c r="F166" s="282">
        <v>149</v>
      </c>
      <c r="G166" s="283">
        <v>98.34</v>
      </c>
      <c r="H166" s="284">
        <v>88.506</v>
      </c>
      <c r="I166" s="319">
        <v>1</v>
      </c>
      <c r="J166" s="320"/>
      <c r="K166" s="321">
        <v>1.49</v>
      </c>
      <c r="L166" s="322"/>
      <c r="M166" s="323"/>
      <c r="N166" s="324"/>
      <c r="O166" s="325">
        <f t="shared" si="15"/>
        <v>0</v>
      </c>
      <c r="P166" s="326">
        <v>1</v>
      </c>
      <c r="Q166" s="338">
        <f>IF(ISBLANK(A166),0,IF(Set!$F$2="TTC",IF(P166=1,O166-(O166*100)/(100+Set!$C$2),(IF(P166=2,O166-(O166*100)/(100+Set!$C$3),0))),IF(P166=1,O166*Set!$C$2/(100),(IF(P166=2,O166*Set!$C$3/(100),0)))))</f>
        <v>0</v>
      </c>
      <c r="R166" s="335"/>
      <c r="S166" s="336">
        <f t="shared" si="16"/>
        <v>0</v>
      </c>
      <c r="T166" s="337">
        <f t="shared" si="17"/>
        <v>0</v>
      </c>
      <c r="U166" s="336">
        <f t="shared" si="18"/>
        <v>0</v>
      </c>
      <c r="V166" s="336">
        <f t="shared" si="19"/>
        <v>98.34</v>
      </c>
      <c r="W166" s="336">
        <f t="shared" si="20"/>
        <v>149</v>
      </c>
    </row>
    <row r="167" s="213" customFormat="1" hidden="1" spans="1:23">
      <c r="A167" s="278">
        <v>1555</v>
      </c>
      <c r="B167" s="67" t="s">
        <v>255</v>
      </c>
      <c r="C167" s="279"/>
      <c r="D167" s="280">
        <f>SUMPRODUCT((Archives!$N$1005:$N$10000=Lang!A$4)*(Archives!$F$1005:$F$10000=$A167)*-Archives!$A$1005:$A$10000)+SUMPRODUCT((Archives!$N$1005:$N$10000=Lang!A$5)*(Archives!$F$1005:$F$10000=$A167)*-Archives!$A$1005:$A$10000)-$C167+$I167</f>
        <v>4</v>
      </c>
      <c r="E167" s="281" t="s">
        <v>161</v>
      </c>
      <c r="F167" s="282">
        <v>150</v>
      </c>
      <c r="G167" s="283">
        <v>99</v>
      </c>
      <c r="H167" s="284">
        <v>89.1</v>
      </c>
      <c r="I167" s="319">
        <v>4</v>
      </c>
      <c r="J167" s="320"/>
      <c r="K167" s="321">
        <v>1.5</v>
      </c>
      <c r="L167" s="322"/>
      <c r="M167" s="323"/>
      <c r="N167" s="324"/>
      <c r="O167" s="325">
        <f t="shared" si="15"/>
        <v>0</v>
      </c>
      <c r="P167" s="326">
        <v>1</v>
      </c>
      <c r="Q167" s="338">
        <f>IF(ISBLANK(A167),0,IF(Set!$F$2="TTC",IF(P167=1,O167-(O167*100)/(100+Set!$C$2),(IF(P167=2,O167-(O167*100)/(100+Set!$C$3),0))),IF(P167=1,O167*Set!$C$2/(100),(IF(P167=2,O167*Set!$C$3/(100),0)))))</f>
        <v>0</v>
      </c>
      <c r="R167" s="335"/>
      <c r="S167" s="336">
        <f t="shared" si="16"/>
        <v>0</v>
      </c>
      <c r="T167" s="337">
        <f t="shared" si="17"/>
        <v>0</v>
      </c>
      <c r="U167" s="336">
        <f t="shared" si="18"/>
        <v>0</v>
      </c>
      <c r="V167" s="336">
        <f t="shared" si="19"/>
        <v>396</v>
      </c>
      <c r="W167" s="336">
        <f t="shared" si="20"/>
        <v>600</v>
      </c>
    </row>
    <row r="168" s="213" customFormat="1" hidden="1" spans="1:23">
      <c r="A168" s="278">
        <v>1556</v>
      </c>
      <c r="B168" s="67" t="s">
        <v>256</v>
      </c>
      <c r="C168" s="279"/>
      <c r="D168" s="280">
        <f>SUMPRODUCT((Archives!$N$1005:$N$10000=Lang!A$4)*(Archives!$F$1005:$F$10000=$A168)*-Archives!$A$1005:$A$10000)+SUMPRODUCT((Archives!$N$1005:$N$10000=Lang!A$5)*(Archives!$F$1005:$F$10000=$A168)*-Archives!$A$1005:$A$10000)-$C168+$I168</f>
        <v>7</v>
      </c>
      <c r="E168" s="281" t="s">
        <v>161</v>
      </c>
      <c r="F168" s="282">
        <v>151</v>
      </c>
      <c r="G168" s="283">
        <v>99.66</v>
      </c>
      <c r="H168" s="284">
        <v>89.694</v>
      </c>
      <c r="I168" s="319">
        <v>7</v>
      </c>
      <c r="J168" s="320"/>
      <c r="K168" s="321">
        <v>1.51</v>
      </c>
      <c r="L168" s="322"/>
      <c r="M168" s="323"/>
      <c r="N168" s="324"/>
      <c r="O168" s="325">
        <f t="shared" si="15"/>
        <v>0</v>
      </c>
      <c r="P168" s="326">
        <v>1</v>
      </c>
      <c r="Q168" s="338">
        <f>IF(ISBLANK(A168),0,IF(Set!$F$2="TTC",IF(P168=1,O168-(O168*100)/(100+Set!$C$2),(IF(P168=2,O168-(O168*100)/(100+Set!$C$3),0))),IF(P168=1,O168*Set!$C$2/(100),(IF(P168=2,O168*Set!$C$3/(100),0)))))</f>
        <v>0</v>
      </c>
      <c r="R168" s="335"/>
      <c r="S168" s="336">
        <f t="shared" si="16"/>
        <v>0</v>
      </c>
      <c r="T168" s="337">
        <f t="shared" si="17"/>
        <v>0</v>
      </c>
      <c r="U168" s="336">
        <f t="shared" si="18"/>
        <v>0</v>
      </c>
      <c r="V168" s="336">
        <f t="shared" si="19"/>
        <v>697.62</v>
      </c>
      <c r="W168" s="336">
        <f t="shared" si="20"/>
        <v>1057</v>
      </c>
    </row>
    <row r="169" s="213" customFormat="1" hidden="1" spans="1:23">
      <c r="A169" s="278">
        <v>1557</v>
      </c>
      <c r="B169" s="67" t="s">
        <v>257</v>
      </c>
      <c r="C169" s="279"/>
      <c r="D169" s="280">
        <f>SUMPRODUCT((Archives!$N$1005:$N$10000=Lang!A$4)*(Archives!$F$1005:$F$10000=$A169)*-Archives!$A$1005:$A$10000)+SUMPRODUCT((Archives!$N$1005:$N$10000=Lang!A$5)*(Archives!$F$1005:$F$10000=$A169)*-Archives!$A$1005:$A$10000)-$C169+$I169</f>
        <v>0</v>
      </c>
      <c r="E169" s="281" t="s">
        <v>161</v>
      </c>
      <c r="F169" s="282">
        <v>152</v>
      </c>
      <c r="G169" s="283">
        <v>100.32</v>
      </c>
      <c r="H169" s="284">
        <v>90.288</v>
      </c>
      <c r="I169" s="319">
        <v>0</v>
      </c>
      <c r="J169" s="320"/>
      <c r="K169" s="321">
        <v>1.52</v>
      </c>
      <c r="L169" s="322"/>
      <c r="M169" s="323"/>
      <c r="N169" s="324"/>
      <c r="O169" s="325">
        <f t="shared" si="15"/>
        <v>0</v>
      </c>
      <c r="P169" s="326">
        <v>1</v>
      </c>
      <c r="Q169" s="338">
        <f>IF(ISBLANK(A169),0,IF(Set!$F$2="TTC",IF(P169=1,O169-(O169*100)/(100+Set!$C$2),(IF(P169=2,O169-(O169*100)/(100+Set!$C$3),0))),IF(P169=1,O169*Set!$C$2/(100),(IF(P169=2,O169*Set!$C$3/(100),0)))))</f>
        <v>0</v>
      </c>
      <c r="R169" s="335"/>
      <c r="S169" s="336">
        <f t="shared" si="16"/>
        <v>0</v>
      </c>
      <c r="T169" s="337">
        <f t="shared" si="17"/>
        <v>0</v>
      </c>
      <c r="U169" s="336">
        <f t="shared" si="18"/>
        <v>0</v>
      </c>
      <c r="V169" s="336">
        <f t="shared" si="19"/>
        <v>0</v>
      </c>
      <c r="W169" s="336">
        <f t="shared" si="20"/>
        <v>0</v>
      </c>
    </row>
    <row r="170" s="213" customFormat="1" hidden="1" spans="1:23">
      <c r="A170" s="278">
        <v>1558</v>
      </c>
      <c r="B170" s="67" t="s">
        <v>258</v>
      </c>
      <c r="C170" s="279"/>
      <c r="D170" s="280">
        <f>SUMPRODUCT((Archives!$N$1005:$N$10000=Lang!A$4)*(Archives!$F$1005:$F$10000=$A170)*-Archives!$A$1005:$A$10000)+SUMPRODUCT((Archives!$N$1005:$N$10000=Lang!A$5)*(Archives!$F$1005:$F$10000=$A170)*-Archives!$A$1005:$A$10000)-$C170+$I170</f>
        <v>3</v>
      </c>
      <c r="E170" s="281" t="s">
        <v>161</v>
      </c>
      <c r="F170" s="282">
        <v>153</v>
      </c>
      <c r="G170" s="283">
        <v>100.98</v>
      </c>
      <c r="H170" s="284">
        <v>90.882</v>
      </c>
      <c r="I170" s="319">
        <v>3</v>
      </c>
      <c r="J170" s="320"/>
      <c r="K170" s="321">
        <v>1.53</v>
      </c>
      <c r="L170" s="322"/>
      <c r="M170" s="323"/>
      <c r="N170" s="324"/>
      <c r="O170" s="325">
        <f t="shared" si="15"/>
        <v>0</v>
      </c>
      <c r="P170" s="326">
        <v>1</v>
      </c>
      <c r="Q170" s="338">
        <f>IF(ISBLANK(A170),0,IF(Set!$F$2="TTC",IF(P170=1,O170-(O170*100)/(100+Set!$C$2),(IF(P170=2,O170-(O170*100)/(100+Set!$C$3),0))),IF(P170=1,O170*Set!$C$2/(100),(IF(P170=2,O170*Set!$C$3/(100),0)))))</f>
        <v>0</v>
      </c>
      <c r="R170" s="335"/>
      <c r="S170" s="336">
        <f t="shared" si="16"/>
        <v>0</v>
      </c>
      <c r="T170" s="337">
        <f t="shared" si="17"/>
        <v>0</v>
      </c>
      <c r="U170" s="336">
        <f t="shared" si="18"/>
        <v>0</v>
      </c>
      <c r="V170" s="336">
        <f t="shared" si="19"/>
        <v>302.94</v>
      </c>
      <c r="W170" s="336">
        <f t="shared" si="20"/>
        <v>459</v>
      </c>
    </row>
    <row r="171" s="213" customFormat="1" hidden="1" spans="1:23">
      <c r="A171" s="278">
        <v>1559</v>
      </c>
      <c r="B171" s="67" t="s">
        <v>259</v>
      </c>
      <c r="C171" s="279"/>
      <c r="D171" s="280">
        <f>SUMPRODUCT((Archives!$N$1005:$N$10000=Lang!A$4)*(Archives!$F$1005:$F$10000=$A171)*-Archives!$A$1005:$A$10000)+SUMPRODUCT((Archives!$N$1005:$N$10000=Lang!A$5)*(Archives!$F$1005:$F$10000=$A171)*-Archives!$A$1005:$A$10000)-$C171+$I171</f>
        <v>5</v>
      </c>
      <c r="E171" s="281" t="s">
        <v>161</v>
      </c>
      <c r="F171" s="282">
        <v>154</v>
      </c>
      <c r="G171" s="283">
        <v>101.64</v>
      </c>
      <c r="H171" s="284">
        <v>91.476</v>
      </c>
      <c r="I171" s="319">
        <v>5</v>
      </c>
      <c r="J171" s="320"/>
      <c r="K171" s="321">
        <v>1.54</v>
      </c>
      <c r="L171" s="322"/>
      <c r="M171" s="323"/>
      <c r="N171" s="324"/>
      <c r="O171" s="325">
        <f t="shared" si="15"/>
        <v>0</v>
      </c>
      <c r="P171" s="326">
        <v>1</v>
      </c>
      <c r="Q171" s="338">
        <f>IF(ISBLANK(A171),0,IF(Set!$F$2="TTC",IF(P171=1,O171-(O171*100)/(100+Set!$C$2),(IF(P171=2,O171-(O171*100)/(100+Set!$C$3),0))),IF(P171=1,O171*Set!$C$2/(100),(IF(P171=2,O171*Set!$C$3/(100),0)))))</f>
        <v>0</v>
      </c>
      <c r="R171" s="335"/>
      <c r="S171" s="336">
        <f t="shared" si="16"/>
        <v>0</v>
      </c>
      <c r="T171" s="337">
        <f t="shared" si="17"/>
        <v>0</v>
      </c>
      <c r="U171" s="336">
        <f t="shared" si="18"/>
        <v>0</v>
      </c>
      <c r="V171" s="336">
        <f t="shared" si="19"/>
        <v>508.2</v>
      </c>
      <c r="W171" s="336">
        <f t="shared" si="20"/>
        <v>770</v>
      </c>
    </row>
    <row r="172" s="213" customFormat="1" hidden="1" spans="1:23">
      <c r="A172" s="278">
        <v>1560</v>
      </c>
      <c r="B172" s="67" t="s">
        <v>260</v>
      </c>
      <c r="C172" s="279"/>
      <c r="D172" s="280">
        <f>SUMPRODUCT((Archives!$N$1005:$N$10000=Lang!A$4)*(Archives!$F$1005:$F$10000=$A172)*-Archives!$A$1005:$A$10000)+SUMPRODUCT((Archives!$N$1005:$N$10000=Lang!A$5)*(Archives!$F$1005:$F$10000=$A172)*-Archives!$A$1005:$A$10000)-$C172+$I172</f>
        <v>2</v>
      </c>
      <c r="E172" s="281" t="s">
        <v>161</v>
      </c>
      <c r="F172" s="282">
        <v>155</v>
      </c>
      <c r="G172" s="283">
        <v>102.3</v>
      </c>
      <c r="H172" s="284">
        <v>92.07</v>
      </c>
      <c r="I172" s="319">
        <f>2</f>
        <v>2</v>
      </c>
      <c r="J172" s="320"/>
      <c r="K172" s="321">
        <v>1.55</v>
      </c>
      <c r="L172" s="322"/>
      <c r="M172" s="323"/>
      <c r="N172" s="324"/>
      <c r="O172" s="325">
        <f t="shared" si="15"/>
        <v>0</v>
      </c>
      <c r="P172" s="326">
        <v>1</v>
      </c>
      <c r="Q172" s="338">
        <f>IF(ISBLANK(A172),0,IF(Set!$F$2="TTC",IF(P172=1,O172-(O172*100)/(100+Set!$C$2),(IF(P172=2,O172-(O172*100)/(100+Set!$C$3),0))),IF(P172=1,O172*Set!$C$2/(100),(IF(P172=2,O172*Set!$C$3/(100),0)))))</f>
        <v>0</v>
      </c>
      <c r="R172" s="335"/>
      <c r="S172" s="336">
        <f t="shared" si="16"/>
        <v>0</v>
      </c>
      <c r="T172" s="337">
        <f t="shared" si="17"/>
        <v>0</v>
      </c>
      <c r="U172" s="336">
        <f t="shared" si="18"/>
        <v>0</v>
      </c>
      <c r="V172" s="336">
        <f t="shared" si="19"/>
        <v>204.6</v>
      </c>
      <c r="W172" s="336">
        <f t="shared" si="20"/>
        <v>310</v>
      </c>
    </row>
    <row r="173" s="213" customFormat="1" hidden="1" spans="1:23">
      <c r="A173" s="278">
        <v>1561</v>
      </c>
      <c r="B173" s="67" t="s">
        <v>261</v>
      </c>
      <c r="C173" s="279"/>
      <c r="D173" s="280">
        <f>SUMPRODUCT((Archives!$N$1005:$N$10000=Lang!A$4)*(Archives!$F$1005:$F$10000=$A173)*-Archives!$A$1005:$A$10000)+SUMPRODUCT((Archives!$N$1005:$N$10000=Lang!A$5)*(Archives!$F$1005:$F$10000=$A173)*-Archives!$A$1005:$A$10000)-$C173+$I173</f>
        <v>3</v>
      </c>
      <c r="E173" s="281" t="s">
        <v>161</v>
      </c>
      <c r="F173" s="282">
        <v>156</v>
      </c>
      <c r="G173" s="283">
        <v>102.96</v>
      </c>
      <c r="H173" s="284">
        <v>92.664</v>
      </c>
      <c r="I173" s="319">
        <v>3</v>
      </c>
      <c r="J173" s="320"/>
      <c r="K173" s="321">
        <v>1.56</v>
      </c>
      <c r="L173" s="322"/>
      <c r="M173" s="323"/>
      <c r="N173" s="324"/>
      <c r="O173" s="325">
        <f t="shared" si="15"/>
        <v>0</v>
      </c>
      <c r="P173" s="326">
        <v>1</v>
      </c>
      <c r="Q173" s="338">
        <f>IF(ISBLANK(A173),0,IF(Set!$F$2="TTC",IF(P173=1,O173-(O173*100)/(100+Set!$C$2),(IF(P173=2,O173-(O173*100)/(100+Set!$C$3),0))),IF(P173=1,O173*Set!$C$2/(100),(IF(P173=2,O173*Set!$C$3/(100),0)))))</f>
        <v>0</v>
      </c>
      <c r="R173" s="335"/>
      <c r="S173" s="336">
        <f t="shared" si="16"/>
        <v>0</v>
      </c>
      <c r="T173" s="337">
        <f t="shared" si="17"/>
        <v>0</v>
      </c>
      <c r="U173" s="336">
        <f t="shared" si="18"/>
        <v>0</v>
      </c>
      <c r="V173" s="336">
        <f t="shared" si="19"/>
        <v>308.88</v>
      </c>
      <c r="W173" s="336">
        <f t="shared" si="20"/>
        <v>468</v>
      </c>
    </row>
    <row r="174" s="213" customFormat="1" hidden="1" spans="1:23">
      <c r="A174" s="278">
        <v>1562</v>
      </c>
      <c r="B174" s="67" t="s">
        <v>262</v>
      </c>
      <c r="C174" s="279"/>
      <c r="D174" s="280">
        <f>SUMPRODUCT((Archives!$N$1005:$N$10000=Lang!A$4)*(Archives!$F$1005:$F$10000=$A174)*-Archives!$A$1005:$A$10000)+SUMPRODUCT((Archives!$N$1005:$N$10000=Lang!A$5)*(Archives!$F$1005:$F$10000=$A174)*-Archives!$A$1005:$A$10000)-$C174+$I174</f>
        <v>2</v>
      </c>
      <c r="E174" s="281" t="s">
        <v>161</v>
      </c>
      <c r="F174" s="282">
        <v>157</v>
      </c>
      <c r="G174" s="283">
        <v>103.62</v>
      </c>
      <c r="H174" s="284">
        <v>93.258</v>
      </c>
      <c r="I174" s="319">
        <f>2</f>
        <v>2</v>
      </c>
      <c r="J174" s="320"/>
      <c r="K174" s="321">
        <v>1.57</v>
      </c>
      <c r="L174" s="322"/>
      <c r="M174" s="323"/>
      <c r="N174" s="324"/>
      <c r="O174" s="325">
        <f t="shared" si="15"/>
        <v>0</v>
      </c>
      <c r="P174" s="326">
        <v>1</v>
      </c>
      <c r="Q174" s="338">
        <f>IF(ISBLANK(A174),0,IF(Set!$F$2="TTC",IF(P174=1,O174-(O174*100)/(100+Set!$C$2),(IF(P174=2,O174-(O174*100)/(100+Set!$C$3),0))),IF(P174=1,O174*Set!$C$2/(100),(IF(P174=2,O174*Set!$C$3/(100),0)))))</f>
        <v>0</v>
      </c>
      <c r="R174" s="335"/>
      <c r="S174" s="336">
        <f t="shared" si="16"/>
        <v>0</v>
      </c>
      <c r="T174" s="337">
        <f t="shared" si="17"/>
        <v>0</v>
      </c>
      <c r="U174" s="336">
        <f t="shared" si="18"/>
        <v>0</v>
      </c>
      <c r="V174" s="336">
        <f t="shared" si="19"/>
        <v>207.24</v>
      </c>
      <c r="W174" s="336">
        <f t="shared" si="20"/>
        <v>314</v>
      </c>
    </row>
    <row r="175" s="213" customFormat="1" hidden="1" spans="1:23">
      <c r="A175" s="278">
        <v>1563</v>
      </c>
      <c r="B175" s="67" t="s">
        <v>263</v>
      </c>
      <c r="C175" s="279"/>
      <c r="D175" s="280">
        <f>SUMPRODUCT((Archives!$N$1005:$N$10000=Lang!A$4)*(Archives!$F$1005:$F$10000=$A175)*-Archives!$A$1005:$A$10000)+SUMPRODUCT((Archives!$N$1005:$N$10000=Lang!A$5)*(Archives!$F$1005:$F$10000=$A175)*-Archives!$A$1005:$A$10000)-$C175+$I175</f>
        <v>8</v>
      </c>
      <c r="E175" s="281" t="s">
        <v>161</v>
      </c>
      <c r="F175" s="282">
        <v>158</v>
      </c>
      <c r="G175" s="283">
        <v>104.28</v>
      </c>
      <c r="H175" s="284">
        <v>93.852</v>
      </c>
      <c r="I175" s="319">
        <v>8</v>
      </c>
      <c r="J175" s="320"/>
      <c r="K175" s="321">
        <v>1.58</v>
      </c>
      <c r="L175" s="322"/>
      <c r="M175" s="323"/>
      <c r="N175" s="324"/>
      <c r="O175" s="325">
        <f t="shared" si="15"/>
        <v>0</v>
      </c>
      <c r="P175" s="326">
        <v>1</v>
      </c>
      <c r="Q175" s="338">
        <f>IF(ISBLANK(A175),0,IF(Set!$F$2="TTC",IF(P175=1,O175-(O175*100)/(100+Set!$C$2),(IF(P175=2,O175-(O175*100)/(100+Set!$C$3),0))),IF(P175=1,O175*Set!$C$2/(100),(IF(P175=2,O175*Set!$C$3/(100),0)))))</f>
        <v>0</v>
      </c>
      <c r="R175" s="335"/>
      <c r="S175" s="336">
        <f t="shared" si="16"/>
        <v>0</v>
      </c>
      <c r="T175" s="337">
        <f t="shared" si="17"/>
        <v>0</v>
      </c>
      <c r="U175" s="336">
        <f t="shared" si="18"/>
        <v>0</v>
      </c>
      <c r="V175" s="336">
        <f t="shared" si="19"/>
        <v>834.24</v>
      </c>
      <c r="W175" s="336">
        <f t="shared" si="20"/>
        <v>1264</v>
      </c>
    </row>
    <row r="176" s="213" customFormat="1" hidden="1" spans="1:23">
      <c r="A176" s="278">
        <v>1564</v>
      </c>
      <c r="B176" s="67" t="s">
        <v>264</v>
      </c>
      <c r="C176" s="279"/>
      <c r="D176" s="280">
        <f>SUMPRODUCT((Archives!$N$1005:$N$10000=Lang!A$4)*(Archives!$F$1005:$F$10000=$A176)*-Archives!$A$1005:$A$10000)+SUMPRODUCT((Archives!$N$1005:$N$10000=Lang!A$5)*(Archives!$F$1005:$F$10000=$A176)*-Archives!$A$1005:$A$10000)-$C176+$I176</f>
        <v>1</v>
      </c>
      <c r="E176" s="281" t="s">
        <v>161</v>
      </c>
      <c r="F176" s="282">
        <v>159</v>
      </c>
      <c r="G176" s="283">
        <v>104.94</v>
      </c>
      <c r="H176" s="284">
        <v>94.446</v>
      </c>
      <c r="I176" s="319">
        <v>1</v>
      </c>
      <c r="J176" s="320"/>
      <c r="K176" s="321">
        <v>1.59</v>
      </c>
      <c r="L176" s="322"/>
      <c r="M176" s="323"/>
      <c r="N176" s="324"/>
      <c r="O176" s="325">
        <f t="shared" si="15"/>
        <v>0</v>
      </c>
      <c r="P176" s="326">
        <v>1</v>
      </c>
      <c r="Q176" s="338">
        <f>IF(ISBLANK(A176),0,IF(Set!$F$2="TTC",IF(P176=1,O176-(O176*100)/(100+Set!$C$2),(IF(P176=2,O176-(O176*100)/(100+Set!$C$3),0))),IF(P176=1,O176*Set!$C$2/(100),(IF(P176=2,O176*Set!$C$3/(100),0)))))</f>
        <v>0</v>
      </c>
      <c r="R176" s="335"/>
      <c r="S176" s="336">
        <f t="shared" si="16"/>
        <v>0</v>
      </c>
      <c r="T176" s="337">
        <f t="shared" si="17"/>
        <v>0</v>
      </c>
      <c r="U176" s="336">
        <f t="shared" si="18"/>
        <v>0</v>
      </c>
      <c r="V176" s="336">
        <f t="shared" si="19"/>
        <v>104.94</v>
      </c>
      <c r="W176" s="336">
        <f t="shared" si="20"/>
        <v>159</v>
      </c>
    </row>
    <row r="177" s="213" customFormat="1" hidden="1" spans="1:23">
      <c r="A177" s="278">
        <v>1565</v>
      </c>
      <c r="B177" s="67" t="s">
        <v>265</v>
      </c>
      <c r="C177" s="279"/>
      <c r="D177" s="280">
        <f>SUMPRODUCT((Archives!$N$1005:$N$10000=Lang!A$4)*(Archives!$F$1005:$F$10000=$A177)*-Archives!$A$1005:$A$10000)+SUMPRODUCT((Archives!$N$1005:$N$10000=Lang!A$5)*(Archives!$F$1005:$F$10000=$A177)*-Archives!$A$1005:$A$10000)-$C177+$I177</f>
        <v>4</v>
      </c>
      <c r="E177" s="281" t="s">
        <v>161</v>
      </c>
      <c r="F177" s="282">
        <v>160</v>
      </c>
      <c r="G177" s="283">
        <v>105.6</v>
      </c>
      <c r="H177" s="284">
        <v>95.04</v>
      </c>
      <c r="I177" s="319">
        <v>4</v>
      </c>
      <c r="J177" s="320"/>
      <c r="K177" s="321">
        <v>1.6</v>
      </c>
      <c r="L177" s="322"/>
      <c r="M177" s="323"/>
      <c r="N177" s="324"/>
      <c r="O177" s="325">
        <f t="shared" si="15"/>
        <v>0</v>
      </c>
      <c r="P177" s="326">
        <v>1</v>
      </c>
      <c r="Q177" s="338">
        <f>IF(ISBLANK(A177),0,IF(Set!$F$2="TTC",IF(P177=1,O177-(O177*100)/(100+Set!$C$2),(IF(P177=2,O177-(O177*100)/(100+Set!$C$3),0))),IF(P177=1,O177*Set!$C$2/(100),(IF(P177=2,O177*Set!$C$3/(100),0)))))</f>
        <v>0</v>
      </c>
      <c r="R177" s="335"/>
      <c r="S177" s="336">
        <f t="shared" si="16"/>
        <v>0</v>
      </c>
      <c r="T177" s="337">
        <f t="shared" si="17"/>
        <v>0</v>
      </c>
      <c r="U177" s="336">
        <f t="shared" si="18"/>
        <v>0</v>
      </c>
      <c r="V177" s="336">
        <f t="shared" si="19"/>
        <v>422.4</v>
      </c>
      <c r="W177" s="336">
        <f t="shared" si="20"/>
        <v>640</v>
      </c>
    </row>
    <row r="178" s="213" customFormat="1" hidden="1" spans="1:23">
      <c r="A178" s="278">
        <v>1566</v>
      </c>
      <c r="B178" s="67" t="s">
        <v>266</v>
      </c>
      <c r="C178" s="279"/>
      <c r="D178" s="280">
        <f>SUMPRODUCT((Archives!$N$1005:$N$10000=Lang!A$4)*(Archives!$F$1005:$F$10000=$A178)*-Archives!$A$1005:$A$10000)+SUMPRODUCT((Archives!$N$1005:$N$10000=Lang!A$5)*(Archives!$F$1005:$F$10000=$A178)*-Archives!$A$1005:$A$10000)-$C178+$I178</f>
        <v>7</v>
      </c>
      <c r="E178" s="281" t="s">
        <v>161</v>
      </c>
      <c r="F178" s="282">
        <v>161</v>
      </c>
      <c r="G178" s="283">
        <v>106.26</v>
      </c>
      <c r="H178" s="284">
        <v>95.634</v>
      </c>
      <c r="I178" s="319">
        <v>7</v>
      </c>
      <c r="J178" s="320"/>
      <c r="K178" s="321">
        <v>1.61</v>
      </c>
      <c r="L178" s="322"/>
      <c r="M178" s="323"/>
      <c r="N178" s="324"/>
      <c r="O178" s="325">
        <f t="shared" si="15"/>
        <v>0</v>
      </c>
      <c r="P178" s="326">
        <v>1</v>
      </c>
      <c r="Q178" s="338">
        <f>IF(ISBLANK(A178),0,IF(Set!$F$2="TTC",IF(P178=1,O178-(O178*100)/(100+Set!$C$2),(IF(P178=2,O178-(O178*100)/(100+Set!$C$3),0))),IF(P178=1,O178*Set!$C$2/(100),(IF(P178=2,O178*Set!$C$3/(100),0)))))</f>
        <v>0</v>
      </c>
      <c r="R178" s="335"/>
      <c r="S178" s="336">
        <f t="shared" si="16"/>
        <v>0</v>
      </c>
      <c r="T178" s="337">
        <f t="shared" si="17"/>
        <v>0</v>
      </c>
      <c r="U178" s="336">
        <f t="shared" si="18"/>
        <v>0</v>
      </c>
      <c r="V178" s="336">
        <f t="shared" si="19"/>
        <v>743.82</v>
      </c>
      <c r="W178" s="336">
        <f t="shared" si="20"/>
        <v>1127</v>
      </c>
    </row>
    <row r="179" s="213" customFormat="1" hidden="1" spans="1:23">
      <c r="A179" s="278">
        <v>1567</v>
      </c>
      <c r="B179" s="67" t="s">
        <v>267</v>
      </c>
      <c r="C179" s="279"/>
      <c r="D179" s="280">
        <f>SUMPRODUCT((Archives!$N$1005:$N$10000=Lang!A$4)*(Archives!$F$1005:$F$10000=$A179)*-Archives!$A$1005:$A$10000)+SUMPRODUCT((Archives!$N$1005:$N$10000=Lang!A$5)*(Archives!$F$1005:$F$10000=$A179)*-Archives!$A$1005:$A$10000)-$C179+$I179</f>
        <v>0</v>
      </c>
      <c r="E179" s="281" t="s">
        <v>161</v>
      </c>
      <c r="F179" s="282">
        <v>162</v>
      </c>
      <c r="G179" s="283">
        <v>106.92</v>
      </c>
      <c r="H179" s="284">
        <v>96.228</v>
      </c>
      <c r="I179" s="319">
        <v>0</v>
      </c>
      <c r="J179" s="320"/>
      <c r="K179" s="321">
        <v>1.62</v>
      </c>
      <c r="L179" s="322"/>
      <c r="M179" s="323"/>
      <c r="N179" s="324"/>
      <c r="O179" s="325">
        <f t="shared" si="15"/>
        <v>0</v>
      </c>
      <c r="P179" s="326">
        <v>1</v>
      </c>
      <c r="Q179" s="338">
        <f>IF(ISBLANK(A179),0,IF(Set!$F$2="TTC",IF(P179=1,O179-(O179*100)/(100+Set!$C$2),(IF(P179=2,O179-(O179*100)/(100+Set!$C$3),0))),IF(P179=1,O179*Set!$C$2/(100),(IF(P179=2,O179*Set!$C$3/(100),0)))))</f>
        <v>0</v>
      </c>
      <c r="R179" s="335"/>
      <c r="S179" s="336">
        <f t="shared" si="16"/>
        <v>0</v>
      </c>
      <c r="T179" s="337">
        <f t="shared" si="17"/>
        <v>0</v>
      </c>
      <c r="U179" s="336">
        <f t="shared" si="18"/>
        <v>0</v>
      </c>
      <c r="V179" s="336">
        <f t="shared" si="19"/>
        <v>0</v>
      </c>
      <c r="W179" s="336">
        <f t="shared" si="20"/>
        <v>0</v>
      </c>
    </row>
    <row r="180" s="213" customFormat="1" hidden="1" spans="1:23">
      <c r="A180" s="278">
        <v>1568</v>
      </c>
      <c r="B180" s="67" t="s">
        <v>268</v>
      </c>
      <c r="C180" s="279"/>
      <c r="D180" s="280">
        <f>SUMPRODUCT((Archives!$N$1005:$N$10000=Lang!A$4)*(Archives!$F$1005:$F$10000=$A180)*-Archives!$A$1005:$A$10000)+SUMPRODUCT((Archives!$N$1005:$N$10000=Lang!A$5)*(Archives!$F$1005:$F$10000=$A180)*-Archives!$A$1005:$A$10000)-$C180+$I180</f>
        <v>3</v>
      </c>
      <c r="E180" s="281" t="s">
        <v>161</v>
      </c>
      <c r="F180" s="282">
        <v>163</v>
      </c>
      <c r="G180" s="283">
        <v>107.58</v>
      </c>
      <c r="H180" s="284">
        <v>96.822</v>
      </c>
      <c r="I180" s="319">
        <v>3</v>
      </c>
      <c r="J180" s="320"/>
      <c r="K180" s="321">
        <v>1.63</v>
      </c>
      <c r="L180" s="322"/>
      <c r="M180" s="323"/>
      <c r="N180" s="324"/>
      <c r="O180" s="325">
        <f t="shared" si="15"/>
        <v>0</v>
      </c>
      <c r="P180" s="326">
        <v>1</v>
      </c>
      <c r="Q180" s="338">
        <f>IF(ISBLANK(A180),0,IF(Set!$F$2="TTC",IF(P180=1,O180-(O180*100)/(100+Set!$C$2),(IF(P180=2,O180-(O180*100)/(100+Set!$C$3),0))),IF(P180=1,O180*Set!$C$2/(100),(IF(P180=2,O180*Set!$C$3/(100),0)))))</f>
        <v>0</v>
      </c>
      <c r="R180" s="335"/>
      <c r="S180" s="336">
        <f t="shared" si="16"/>
        <v>0</v>
      </c>
      <c r="T180" s="337">
        <f t="shared" si="17"/>
        <v>0</v>
      </c>
      <c r="U180" s="336">
        <f t="shared" si="18"/>
        <v>0</v>
      </c>
      <c r="V180" s="336">
        <f t="shared" si="19"/>
        <v>322.74</v>
      </c>
      <c r="W180" s="336">
        <f t="shared" si="20"/>
        <v>489</v>
      </c>
    </row>
    <row r="181" s="213" customFormat="1" hidden="1" spans="1:23">
      <c r="A181" s="278">
        <v>1569</v>
      </c>
      <c r="B181" s="67" t="s">
        <v>269</v>
      </c>
      <c r="C181" s="279"/>
      <c r="D181" s="280">
        <f>SUMPRODUCT((Archives!$N$1005:$N$10000=Lang!A$4)*(Archives!$F$1005:$F$10000=$A181)*-Archives!$A$1005:$A$10000)+SUMPRODUCT((Archives!$N$1005:$N$10000=Lang!A$5)*(Archives!$F$1005:$F$10000=$A181)*-Archives!$A$1005:$A$10000)-$C181+$I181</f>
        <v>5</v>
      </c>
      <c r="E181" s="281" t="s">
        <v>161</v>
      </c>
      <c r="F181" s="282">
        <v>164</v>
      </c>
      <c r="G181" s="283">
        <v>108.24</v>
      </c>
      <c r="H181" s="284">
        <v>97.416</v>
      </c>
      <c r="I181" s="319">
        <v>5</v>
      </c>
      <c r="J181" s="320"/>
      <c r="K181" s="321">
        <v>1.64</v>
      </c>
      <c r="L181" s="322"/>
      <c r="M181" s="323"/>
      <c r="N181" s="324"/>
      <c r="O181" s="325">
        <f t="shared" si="15"/>
        <v>0</v>
      </c>
      <c r="P181" s="326">
        <v>1</v>
      </c>
      <c r="Q181" s="338">
        <f>IF(ISBLANK(A181),0,IF(Set!$F$2="TTC",IF(P181=1,O181-(O181*100)/(100+Set!$C$2),(IF(P181=2,O181-(O181*100)/(100+Set!$C$3),0))),IF(P181=1,O181*Set!$C$2/(100),(IF(P181=2,O181*Set!$C$3/(100),0)))))</f>
        <v>0</v>
      </c>
      <c r="R181" s="335"/>
      <c r="S181" s="336">
        <f t="shared" si="16"/>
        <v>0</v>
      </c>
      <c r="T181" s="337">
        <f t="shared" si="17"/>
        <v>0</v>
      </c>
      <c r="U181" s="336">
        <f t="shared" si="18"/>
        <v>0</v>
      </c>
      <c r="V181" s="336">
        <f t="shared" si="19"/>
        <v>541.2</v>
      </c>
      <c r="W181" s="336">
        <f t="shared" si="20"/>
        <v>820</v>
      </c>
    </row>
    <row r="182" s="213" customFormat="1" hidden="1" spans="1:23">
      <c r="A182" s="278">
        <v>1570</v>
      </c>
      <c r="B182" s="67" t="s">
        <v>270</v>
      </c>
      <c r="C182" s="279"/>
      <c r="D182" s="280">
        <f>SUMPRODUCT((Archives!$N$1005:$N$10000=Lang!A$4)*(Archives!$F$1005:$F$10000=$A182)*-Archives!$A$1005:$A$10000)+SUMPRODUCT((Archives!$N$1005:$N$10000=Lang!A$5)*(Archives!$F$1005:$F$10000=$A182)*-Archives!$A$1005:$A$10000)-$C182+$I182</f>
        <v>2</v>
      </c>
      <c r="E182" s="281" t="s">
        <v>161</v>
      </c>
      <c r="F182" s="282">
        <v>165</v>
      </c>
      <c r="G182" s="283">
        <v>108.9</v>
      </c>
      <c r="H182" s="284">
        <v>98.01</v>
      </c>
      <c r="I182" s="319">
        <f t="shared" ref="I182:I185" si="22">2</f>
        <v>2</v>
      </c>
      <c r="J182" s="320"/>
      <c r="K182" s="321">
        <v>1.65</v>
      </c>
      <c r="L182" s="322"/>
      <c r="M182" s="323"/>
      <c r="N182" s="324"/>
      <c r="O182" s="325">
        <f t="shared" si="15"/>
        <v>0</v>
      </c>
      <c r="P182" s="326">
        <v>1</v>
      </c>
      <c r="Q182" s="338">
        <f>IF(ISBLANK(A182),0,IF(Set!$F$2="TTC",IF(P182=1,O182-(O182*100)/(100+Set!$C$2),(IF(P182=2,O182-(O182*100)/(100+Set!$C$3),0))),IF(P182=1,O182*Set!$C$2/(100),(IF(P182=2,O182*Set!$C$3/(100),0)))))</f>
        <v>0</v>
      </c>
      <c r="R182" s="335"/>
      <c r="S182" s="336">
        <f t="shared" si="16"/>
        <v>0</v>
      </c>
      <c r="T182" s="337">
        <f t="shared" si="17"/>
        <v>0</v>
      </c>
      <c r="U182" s="336">
        <f t="shared" si="18"/>
        <v>0</v>
      </c>
      <c r="V182" s="336">
        <f t="shared" si="19"/>
        <v>217.8</v>
      </c>
      <c r="W182" s="336">
        <f t="shared" si="20"/>
        <v>330</v>
      </c>
    </row>
    <row r="183" s="213" customFormat="1" hidden="1" spans="1:23">
      <c r="A183" s="278">
        <v>1571</v>
      </c>
      <c r="B183" s="67" t="s">
        <v>271</v>
      </c>
      <c r="C183" s="279"/>
      <c r="D183" s="280">
        <f>SUMPRODUCT((Archives!$N$1005:$N$10000=Lang!A$4)*(Archives!$F$1005:$F$10000=$A183)*-Archives!$A$1005:$A$10000)+SUMPRODUCT((Archives!$N$1005:$N$10000=Lang!A$5)*(Archives!$F$1005:$F$10000=$A183)*-Archives!$A$1005:$A$10000)-$C183+$I183</f>
        <v>2</v>
      </c>
      <c r="E183" s="281" t="s">
        <v>161</v>
      </c>
      <c r="F183" s="282">
        <v>166</v>
      </c>
      <c r="G183" s="283">
        <v>109.56</v>
      </c>
      <c r="H183" s="284">
        <v>98.604</v>
      </c>
      <c r="I183" s="319">
        <f t="shared" si="22"/>
        <v>2</v>
      </c>
      <c r="J183" s="320"/>
      <c r="K183" s="321">
        <v>1.66</v>
      </c>
      <c r="L183" s="322"/>
      <c r="M183" s="323"/>
      <c r="N183" s="324"/>
      <c r="O183" s="325">
        <f t="shared" si="15"/>
        <v>0</v>
      </c>
      <c r="P183" s="326">
        <v>1</v>
      </c>
      <c r="Q183" s="338">
        <f>IF(ISBLANK(A183),0,IF(Set!$F$2="TTC",IF(P183=1,O183-(O183*100)/(100+Set!$C$2),(IF(P183=2,O183-(O183*100)/(100+Set!$C$3),0))),IF(P183=1,O183*Set!$C$2/(100),(IF(P183=2,O183*Set!$C$3/(100),0)))))</f>
        <v>0</v>
      </c>
      <c r="R183" s="335"/>
      <c r="S183" s="336">
        <f t="shared" si="16"/>
        <v>0</v>
      </c>
      <c r="T183" s="337">
        <f t="shared" si="17"/>
        <v>0</v>
      </c>
      <c r="U183" s="336">
        <f t="shared" si="18"/>
        <v>0</v>
      </c>
      <c r="V183" s="336">
        <f t="shared" si="19"/>
        <v>219.12</v>
      </c>
      <c r="W183" s="336">
        <f t="shared" si="20"/>
        <v>332</v>
      </c>
    </row>
    <row r="184" s="213" customFormat="1" hidden="1" spans="1:23">
      <c r="A184" s="278">
        <v>1572</v>
      </c>
      <c r="B184" s="67" t="s">
        <v>272</v>
      </c>
      <c r="C184" s="279"/>
      <c r="D184" s="280">
        <f>SUMPRODUCT((Archives!$N$1005:$N$10000=Lang!A$4)*(Archives!$F$1005:$F$10000=$A184)*-Archives!$A$1005:$A$10000)+SUMPRODUCT((Archives!$N$1005:$N$10000=Lang!A$5)*(Archives!$F$1005:$F$10000=$A184)*-Archives!$A$1005:$A$10000)-$C184+$I184</f>
        <v>2</v>
      </c>
      <c r="E184" s="281" t="s">
        <v>161</v>
      </c>
      <c r="F184" s="282">
        <v>167</v>
      </c>
      <c r="G184" s="283">
        <v>110.22</v>
      </c>
      <c r="H184" s="284">
        <v>99.198</v>
      </c>
      <c r="I184" s="319">
        <f t="shared" si="22"/>
        <v>2</v>
      </c>
      <c r="J184" s="320"/>
      <c r="K184" s="321">
        <v>1.67</v>
      </c>
      <c r="L184" s="322"/>
      <c r="M184" s="323"/>
      <c r="N184" s="324"/>
      <c r="O184" s="325">
        <f t="shared" si="15"/>
        <v>0</v>
      </c>
      <c r="P184" s="326">
        <v>1</v>
      </c>
      <c r="Q184" s="338">
        <f>IF(ISBLANK(A184),0,IF(Set!$F$2="TTC",IF(P184=1,O184-(O184*100)/(100+Set!$C$2),(IF(P184=2,O184-(O184*100)/(100+Set!$C$3),0))),IF(P184=1,O184*Set!$C$2/(100),(IF(P184=2,O184*Set!$C$3/(100),0)))))</f>
        <v>0</v>
      </c>
      <c r="R184" s="335"/>
      <c r="S184" s="336">
        <f t="shared" si="16"/>
        <v>0</v>
      </c>
      <c r="T184" s="337">
        <f t="shared" si="17"/>
        <v>0</v>
      </c>
      <c r="U184" s="336">
        <f t="shared" si="18"/>
        <v>0</v>
      </c>
      <c r="V184" s="336">
        <f t="shared" si="19"/>
        <v>220.44</v>
      </c>
      <c r="W184" s="336">
        <f t="shared" si="20"/>
        <v>334</v>
      </c>
    </row>
    <row r="185" s="213" customFormat="1" hidden="1" spans="1:23">
      <c r="A185" s="278">
        <v>1573</v>
      </c>
      <c r="B185" s="67" t="s">
        <v>273</v>
      </c>
      <c r="C185" s="279"/>
      <c r="D185" s="280">
        <f>SUMPRODUCT((Archives!$N$1005:$N$10000=Lang!A$4)*(Archives!$F$1005:$F$10000=$A185)*-Archives!$A$1005:$A$10000)+SUMPRODUCT((Archives!$N$1005:$N$10000=Lang!A$5)*(Archives!$F$1005:$F$10000=$A185)*-Archives!$A$1005:$A$10000)-$C185+$I185</f>
        <v>2</v>
      </c>
      <c r="E185" s="281" t="s">
        <v>161</v>
      </c>
      <c r="F185" s="282">
        <v>168</v>
      </c>
      <c r="G185" s="283">
        <v>110.88</v>
      </c>
      <c r="H185" s="284">
        <v>99.792</v>
      </c>
      <c r="I185" s="319">
        <f t="shared" si="22"/>
        <v>2</v>
      </c>
      <c r="J185" s="320"/>
      <c r="K185" s="321">
        <v>1.68</v>
      </c>
      <c r="L185" s="322"/>
      <c r="M185" s="323"/>
      <c r="N185" s="324"/>
      <c r="O185" s="325">
        <f t="shared" si="15"/>
        <v>0</v>
      </c>
      <c r="P185" s="326">
        <v>1</v>
      </c>
      <c r="Q185" s="338">
        <f>IF(ISBLANK(A185),0,IF(Set!$F$2="TTC",IF(P185=1,O185-(O185*100)/(100+Set!$C$2),(IF(P185=2,O185-(O185*100)/(100+Set!$C$3),0))),IF(P185=1,O185*Set!$C$2/(100),(IF(P185=2,O185*Set!$C$3/(100),0)))))</f>
        <v>0</v>
      </c>
      <c r="R185" s="335"/>
      <c r="S185" s="336">
        <f t="shared" si="16"/>
        <v>0</v>
      </c>
      <c r="T185" s="337">
        <f t="shared" si="17"/>
        <v>0</v>
      </c>
      <c r="U185" s="336">
        <f t="shared" si="18"/>
        <v>0</v>
      </c>
      <c r="V185" s="336">
        <f t="shared" si="19"/>
        <v>221.76</v>
      </c>
      <c r="W185" s="336">
        <f t="shared" si="20"/>
        <v>336</v>
      </c>
    </row>
    <row r="186" s="213" customFormat="1" hidden="1" spans="1:23">
      <c r="A186" s="278">
        <v>1574</v>
      </c>
      <c r="B186" s="67" t="s">
        <v>274</v>
      </c>
      <c r="C186" s="279"/>
      <c r="D186" s="280">
        <f>SUMPRODUCT((Archives!$N$1005:$N$10000=Lang!A$4)*(Archives!$F$1005:$F$10000=$A186)*-Archives!$A$1005:$A$10000)+SUMPRODUCT((Archives!$N$1005:$N$10000=Lang!A$5)*(Archives!$F$1005:$F$10000=$A186)*-Archives!$A$1005:$A$10000)-$C186+$I186</f>
        <v>3</v>
      </c>
      <c r="E186" s="281" t="s">
        <v>161</v>
      </c>
      <c r="F186" s="282">
        <v>169</v>
      </c>
      <c r="G186" s="283">
        <v>111.54</v>
      </c>
      <c r="H186" s="284">
        <v>100.386</v>
      </c>
      <c r="I186" s="319">
        <v>3</v>
      </c>
      <c r="J186" s="320"/>
      <c r="K186" s="321">
        <v>1.69</v>
      </c>
      <c r="L186" s="322"/>
      <c r="M186" s="323"/>
      <c r="N186" s="324"/>
      <c r="O186" s="325">
        <f t="shared" si="15"/>
        <v>0</v>
      </c>
      <c r="P186" s="326">
        <v>1</v>
      </c>
      <c r="Q186" s="338">
        <f>IF(ISBLANK(A186),0,IF(Set!$F$2="TTC",IF(P186=1,O186-(O186*100)/(100+Set!$C$2),(IF(P186=2,O186-(O186*100)/(100+Set!$C$3),0))),IF(P186=1,O186*Set!$C$2/(100),(IF(P186=2,O186*Set!$C$3/(100),0)))))</f>
        <v>0</v>
      </c>
      <c r="R186" s="335"/>
      <c r="S186" s="336">
        <f t="shared" si="16"/>
        <v>0</v>
      </c>
      <c r="T186" s="337">
        <f t="shared" si="17"/>
        <v>0</v>
      </c>
      <c r="U186" s="336">
        <f t="shared" si="18"/>
        <v>0</v>
      </c>
      <c r="V186" s="336">
        <f t="shared" si="19"/>
        <v>334.62</v>
      </c>
      <c r="W186" s="336">
        <f t="shared" si="20"/>
        <v>507</v>
      </c>
    </row>
    <row r="187" s="213" customFormat="1" hidden="1" spans="1:23">
      <c r="A187" s="278">
        <v>1575</v>
      </c>
      <c r="B187" s="67" t="s">
        <v>275</v>
      </c>
      <c r="C187" s="279"/>
      <c r="D187" s="280">
        <f>SUMPRODUCT((Archives!$N$1005:$N$10000=Lang!A$4)*(Archives!$F$1005:$F$10000=$A187)*-Archives!$A$1005:$A$10000)+SUMPRODUCT((Archives!$N$1005:$N$10000=Lang!A$5)*(Archives!$F$1005:$F$10000=$A187)*-Archives!$A$1005:$A$10000)-$C187+$I187</f>
        <v>2</v>
      </c>
      <c r="E187" s="281" t="s">
        <v>161</v>
      </c>
      <c r="F187" s="282">
        <v>170</v>
      </c>
      <c r="G187" s="283">
        <v>112.2</v>
      </c>
      <c r="H187" s="284">
        <v>100.98</v>
      </c>
      <c r="I187" s="319">
        <f>2</f>
        <v>2</v>
      </c>
      <c r="J187" s="320"/>
      <c r="K187" s="321">
        <v>1.7</v>
      </c>
      <c r="L187" s="322"/>
      <c r="M187" s="323"/>
      <c r="N187" s="324"/>
      <c r="O187" s="325">
        <f t="shared" si="15"/>
        <v>0</v>
      </c>
      <c r="P187" s="326">
        <v>1</v>
      </c>
      <c r="Q187" s="338">
        <f>IF(ISBLANK(A187),0,IF(Set!$F$2="TTC",IF(P187=1,O187-(O187*100)/(100+Set!$C$2),(IF(P187=2,O187-(O187*100)/(100+Set!$C$3),0))),IF(P187=1,O187*Set!$C$2/(100),(IF(P187=2,O187*Set!$C$3/(100),0)))))</f>
        <v>0</v>
      </c>
      <c r="R187" s="335"/>
      <c r="S187" s="336">
        <f t="shared" si="16"/>
        <v>0</v>
      </c>
      <c r="T187" s="337">
        <f t="shared" si="17"/>
        <v>0</v>
      </c>
      <c r="U187" s="336">
        <f t="shared" si="18"/>
        <v>0</v>
      </c>
      <c r="V187" s="336">
        <f t="shared" si="19"/>
        <v>224.4</v>
      </c>
      <c r="W187" s="336">
        <f t="shared" si="20"/>
        <v>340</v>
      </c>
    </row>
    <row r="188" s="213" customFormat="1" hidden="1" spans="1:23">
      <c r="A188" s="278">
        <v>1576</v>
      </c>
      <c r="B188" s="67" t="s">
        <v>276</v>
      </c>
      <c r="C188" s="279"/>
      <c r="D188" s="280">
        <f>SUMPRODUCT((Archives!$N$1005:$N$10000=Lang!A$4)*(Archives!$F$1005:$F$10000=$A188)*-Archives!$A$1005:$A$10000)+SUMPRODUCT((Archives!$N$1005:$N$10000=Lang!A$5)*(Archives!$F$1005:$F$10000=$A188)*-Archives!$A$1005:$A$10000)-$C188+$I188</f>
        <v>8</v>
      </c>
      <c r="E188" s="281" t="s">
        <v>161</v>
      </c>
      <c r="F188" s="282">
        <v>171</v>
      </c>
      <c r="G188" s="283">
        <v>112.86</v>
      </c>
      <c r="H188" s="284">
        <v>101.574</v>
      </c>
      <c r="I188" s="319">
        <v>8</v>
      </c>
      <c r="J188" s="320"/>
      <c r="K188" s="321">
        <v>1.71</v>
      </c>
      <c r="L188" s="322"/>
      <c r="M188" s="323"/>
      <c r="N188" s="324"/>
      <c r="O188" s="325">
        <f t="shared" si="15"/>
        <v>0</v>
      </c>
      <c r="P188" s="326">
        <v>1</v>
      </c>
      <c r="Q188" s="338">
        <f>IF(ISBLANK(A188),0,IF(Set!$F$2="TTC",IF(P188=1,O188-(O188*100)/(100+Set!$C$2),(IF(P188=2,O188-(O188*100)/(100+Set!$C$3),0))),IF(P188=1,O188*Set!$C$2/(100),(IF(P188=2,O188*Set!$C$3/(100),0)))))</f>
        <v>0</v>
      </c>
      <c r="R188" s="335"/>
      <c r="S188" s="336">
        <f t="shared" si="16"/>
        <v>0</v>
      </c>
      <c r="T188" s="337">
        <f t="shared" si="17"/>
        <v>0</v>
      </c>
      <c r="U188" s="336">
        <f t="shared" si="18"/>
        <v>0</v>
      </c>
      <c r="V188" s="336">
        <f t="shared" si="19"/>
        <v>902.88</v>
      </c>
      <c r="W188" s="336">
        <f t="shared" si="20"/>
        <v>1368</v>
      </c>
    </row>
    <row r="189" s="213" customFormat="1" hidden="1" spans="1:23">
      <c r="A189" s="278">
        <v>1577</v>
      </c>
      <c r="B189" s="67" t="s">
        <v>277</v>
      </c>
      <c r="C189" s="279"/>
      <c r="D189" s="280">
        <f>SUMPRODUCT((Archives!$N$1005:$N$10000=Lang!A$4)*(Archives!$F$1005:$F$10000=$A189)*-Archives!$A$1005:$A$10000)+SUMPRODUCT((Archives!$N$1005:$N$10000=Lang!A$5)*(Archives!$F$1005:$F$10000=$A189)*-Archives!$A$1005:$A$10000)-$C189+$I189</f>
        <v>1</v>
      </c>
      <c r="E189" s="281" t="s">
        <v>161</v>
      </c>
      <c r="F189" s="282">
        <v>172</v>
      </c>
      <c r="G189" s="283">
        <v>113.52</v>
      </c>
      <c r="H189" s="284">
        <v>102.168</v>
      </c>
      <c r="I189" s="319">
        <v>1</v>
      </c>
      <c r="J189" s="320"/>
      <c r="K189" s="321">
        <v>1.72</v>
      </c>
      <c r="L189" s="322"/>
      <c r="M189" s="323"/>
      <c r="N189" s="324"/>
      <c r="O189" s="325">
        <f t="shared" si="15"/>
        <v>0</v>
      </c>
      <c r="P189" s="326">
        <v>1</v>
      </c>
      <c r="Q189" s="338">
        <f>IF(ISBLANK(A189),0,IF(Set!$F$2="TTC",IF(P189=1,O189-(O189*100)/(100+Set!$C$2),(IF(P189=2,O189-(O189*100)/(100+Set!$C$3),0))),IF(P189=1,O189*Set!$C$2/(100),(IF(P189=2,O189*Set!$C$3/(100),0)))))</f>
        <v>0</v>
      </c>
      <c r="R189" s="335"/>
      <c r="S189" s="336">
        <f t="shared" si="16"/>
        <v>0</v>
      </c>
      <c r="T189" s="337">
        <f t="shared" si="17"/>
        <v>0</v>
      </c>
      <c r="U189" s="336">
        <f t="shared" si="18"/>
        <v>0</v>
      </c>
      <c r="V189" s="336">
        <f t="shared" si="19"/>
        <v>113.52</v>
      </c>
      <c r="W189" s="336">
        <f t="shared" si="20"/>
        <v>172</v>
      </c>
    </row>
    <row r="190" s="213" customFormat="1" hidden="1" spans="1:23">
      <c r="A190" s="278">
        <v>1578</v>
      </c>
      <c r="B190" s="67" t="s">
        <v>278</v>
      </c>
      <c r="C190" s="279"/>
      <c r="D190" s="280">
        <f>SUMPRODUCT((Archives!$N$1005:$N$10000=Lang!A$4)*(Archives!$F$1005:$F$10000=$A190)*-Archives!$A$1005:$A$10000)+SUMPRODUCT((Archives!$N$1005:$N$10000=Lang!A$5)*(Archives!$F$1005:$F$10000=$A190)*-Archives!$A$1005:$A$10000)-$C190+$I190</f>
        <v>4</v>
      </c>
      <c r="E190" s="281" t="s">
        <v>161</v>
      </c>
      <c r="F190" s="282">
        <v>173</v>
      </c>
      <c r="G190" s="283">
        <v>114.18</v>
      </c>
      <c r="H190" s="284">
        <v>102.762</v>
      </c>
      <c r="I190" s="319">
        <v>4</v>
      </c>
      <c r="J190" s="320"/>
      <c r="K190" s="321">
        <v>1.73</v>
      </c>
      <c r="L190" s="322"/>
      <c r="M190" s="323"/>
      <c r="N190" s="324"/>
      <c r="O190" s="325">
        <f t="shared" si="15"/>
        <v>0</v>
      </c>
      <c r="P190" s="326">
        <v>1</v>
      </c>
      <c r="Q190" s="338">
        <f>IF(ISBLANK(A190),0,IF(Set!$F$2="TTC",IF(P190=1,O190-(O190*100)/(100+Set!$C$2),(IF(P190=2,O190-(O190*100)/(100+Set!$C$3),0))),IF(P190=1,O190*Set!$C$2/(100),(IF(P190=2,O190*Set!$C$3/(100),0)))))</f>
        <v>0</v>
      </c>
      <c r="R190" s="335"/>
      <c r="S190" s="336">
        <f t="shared" si="16"/>
        <v>0</v>
      </c>
      <c r="T190" s="337">
        <f t="shared" si="17"/>
        <v>0</v>
      </c>
      <c r="U190" s="336">
        <f t="shared" si="18"/>
        <v>0</v>
      </c>
      <c r="V190" s="336">
        <f t="shared" si="19"/>
        <v>456.72</v>
      </c>
      <c r="W190" s="336">
        <f t="shared" si="20"/>
        <v>692</v>
      </c>
    </row>
    <row r="191" s="213" customFormat="1" hidden="1" spans="1:23">
      <c r="A191" s="278">
        <v>1579</v>
      </c>
      <c r="B191" s="67" t="s">
        <v>279</v>
      </c>
      <c r="C191" s="279"/>
      <c r="D191" s="280">
        <f>SUMPRODUCT((Archives!$N$1005:$N$10000=Lang!A$4)*(Archives!$F$1005:$F$10000=$A191)*-Archives!$A$1005:$A$10000)+SUMPRODUCT((Archives!$N$1005:$N$10000=Lang!A$5)*(Archives!$F$1005:$F$10000=$A191)*-Archives!$A$1005:$A$10000)-$C191+$I191</f>
        <v>7</v>
      </c>
      <c r="E191" s="281" t="s">
        <v>161</v>
      </c>
      <c r="F191" s="282">
        <v>174</v>
      </c>
      <c r="G191" s="283">
        <v>114.84</v>
      </c>
      <c r="H191" s="284">
        <v>103.356</v>
      </c>
      <c r="I191" s="319">
        <v>7</v>
      </c>
      <c r="J191" s="320"/>
      <c r="K191" s="321">
        <v>1.74</v>
      </c>
      <c r="L191" s="322"/>
      <c r="M191" s="323"/>
      <c r="N191" s="324"/>
      <c r="O191" s="325">
        <f t="shared" si="15"/>
        <v>0</v>
      </c>
      <c r="P191" s="326">
        <v>1</v>
      </c>
      <c r="Q191" s="338">
        <f>IF(ISBLANK(A191),0,IF(Set!$F$2="TTC",IF(P191=1,O191-(O191*100)/(100+Set!$C$2),(IF(P191=2,O191-(O191*100)/(100+Set!$C$3),0))),IF(P191=1,O191*Set!$C$2/(100),(IF(P191=2,O191*Set!$C$3/(100),0)))))</f>
        <v>0</v>
      </c>
      <c r="R191" s="335"/>
      <c r="S191" s="336">
        <f t="shared" si="16"/>
        <v>0</v>
      </c>
      <c r="T191" s="337">
        <f t="shared" si="17"/>
        <v>0</v>
      </c>
      <c r="U191" s="336">
        <f t="shared" si="18"/>
        <v>0</v>
      </c>
      <c r="V191" s="336">
        <f t="shared" si="19"/>
        <v>803.88</v>
      </c>
      <c r="W191" s="336">
        <f t="shared" si="20"/>
        <v>1218</v>
      </c>
    </row>
    <row r="192" s="213" customFormat="1" hidden="1" spans="1:23">
      <c r="A192" s="278">
        <v>1580</v>
      </c>
      <c r="B192" s="67" t="s">
        <v>280</v>
      </c>
      <c r="C192" s="279"/>
      <c r="D192" s="280">
        <f>SUMPRODUCT((Archives!$N$1005:$N$10000=Lang!A$4)*(Archives!$F$1005:$F$10000=$A192)*-Archives!$A$1005:$A$10000)+SUMPRODUCT((Archives!$N$1005:$N$10000=Lang!A$5)*(Archives!$F$1005:$F$10000=$A192)*-Archives!$A$1005:$A$10000)-$C192+$I192</f>
        <v>0</v>
      </c>
      <c r="E192" s="281" t="s">
        <v>161</v>
      </c>
      <c r="F192" s="282">
        <v>175</v>
      </c>
      <c r="G192" s="283">
        <v>115.5</v>
      </c>
      <c r="H192" s="284">
        <v>103.95</v>
      </c>
      <c r="I192" s="319">
        <v>0</v>
      </c>
      <c r="J192" s="320"/>
      <c r="K192" s="321">
        <v>1.75</v>
      </c>
      <c r="L192" s="322"/>
      <c r="M192" s="323"/>
      <c r="N192" s="324"/>
      <c r="O192" s="325">
        <f t="shared" si="15"/>
        <v>0</v>
      </c>
      <c r="P192" s="326">
        <v>1</v>
      </c>
      <c r="Q192" s="338">
        <f>IF(ISBLANK(A192),0,IF(Set!$F$2="TTC",IF(P192=1,O192-(O192*100)/(100+Set!$C$2),(IF(P192=2,O192-(O192*100)/(100+Set!$C$3),0))),IF(P192=1,O192*Set!$C$2/(100),(IF(P192=2,O192*Set!$C$3/(100),0)))))</f>
        <v>0</v>
      </c>
      <c r="R192" s="335"/>
      <c r="S192" s="336">
        <f t="shared" si="16"/>
        <v>0</v>
      </c>
      <c r="T192" s="337">
        <f t="shared" si="17"/>
        <v>0</v>
      </c>
      <c r="U192" s="336">
        <f t="shared" si="18"/>
        <v>0</v>
      </c>
      <c r="V192" s="336">
        <f t="shared" si="19"/>
        <v>0</v>
      </c>
      <c r="W192" s="336">
        <f t="shared" si="20"/>
        <v>0</v>
      </c>
    </row>
    <row r="193" s="213" customFormat="1" hidden="1" spans="1:23">
      <c r="A193" s="278">
        <v>1581</v>
      </c>
      <c r="B193" s="67" t="s">
        <v>281</v>
      </c>
      <c r="C193" s="279"/>
      <c r="D193" s="280">
        <f>SUMPRODUCT((Archives!$N$1005:$N$10000=Lang!A$4)*(Archives!$F$1005:$F$10000=$A193)*-Archives!$A$1005:$A$10000)+SUMPRODUCT((Archives!$N$1005:$N$10000=Lang!A$5)*(Archives!$F$1005:$F$10000=$A193)*-Archives!$A$1005:$A$10000)-$C193+$I193</f>
        <v>3</v>
      </c>
      <c r="E193" s="281" t="s">
        <v>161</v>
      </c>
      <c r="F193" s="282">
        <v>176</v>
      </c>
      <c r="G193" s="283">
        <v>116.16</v>
      </c>
      <c r="H193" s="284">
        <v>104.544</v>
      </c>
      <c r="I193" s="319">
        <v>3</v>
      </c>
      <c r="J193" s="320"/>
      <c r="K193" s="321">
        <v>1.76</v>
      </c>
      <c r="L193" s="322"/>
      <c r="M193" s="323"/>
      <c r="N193" s="324"/>
      <c r="O193" s="325">
        <f t="shared" si="15"/>
        <v>0</v>
      </c>
      <c r="P193" s="326">
        <v>1</v>
      </c>
      <c r="Q193" s="338">
        <f>IF(ISBLANK(A193),0,IF(Set!$F$2="TTC",IF(P193=1,O193-(O193*100)/(100+Set!$C$2),(IF(P193=2,O193-(O193*100)/(100+Set!$C$3),0))),IF(P193=1,O193*Set!$C$2/(100),(IF(P193=2,O193*Set!$C$3/(100),0)))))</f>
        <v>0</v>
      </c>
      <c r="R193" s="335"/>
      <c r="S193" s="336">
        <f t="shared" si="16"/>
        <v>0</v>
      </c>
      <c r="T193" s="337">
        <f t="shared" si="17"/>
        <v>0</v>
      </c>
      <c r="U193" s="336">
        <f t="shared" si="18"/>
        <v>0</v>
      </c>
      <c r="V193" s="336">
        <f t="shared" si="19"/>
        <v>348.48</v>
      </c>
      <c r="W193" s="336">
        <f t="shared" si="20"/>
        <v>528</v>
      </c>
    </row>
    <row r="194" s="213" customFormat="1" hidden="1" spans="1:23">
      <c r="A194" s="278">
        <v>1582</v>
      </c>
      <c r="B194" s="67" t="s">
        <v>282</v>
      </c>
      <c r="C194" s="279"/>
      <c r="D194" s="280">
        <f>SUMPRODUCT((Archives!$N$1005:$N$10000=Lang!A$4)*(Archives!$F$1005:$F$10000=$A194)*-Archives!$A$1005:$A$10000)+SUMPRODUCT((Archives!$N$1005:$N$10000=Lang!A$5)*(Archives!$F$1005:$F$10000=$A194)*-Archives!$A$1005:$A$10000)-$C194+$I194</f>
        <v>5</v>
      </c>
      <c r="E194" s="281" t="s">
        <v>161</v>
      </c>
      <c r="F194" s="282">
        <v>177</v>
      </c>
      <c r="G194" s="283">
        <v>116.82</v>
      </c>
      <c r="H194" s="284">
        <v>105.138</v>
      </c>
      <c r="I194" s="319">
        <v>5</v>
      </c>
      <c r="J194" s="320"/>
      <c r="K194" s="321">
        <v>1.77</v>
      </c>
      <c r="L194" s="322"/>
      <c r="M194" s="323"/>
      <c r="N194" s="324"/>
      <c r="O194" s="325">
        <f t="shared" si="15"/>
        <v>0</v>
      </c>
      <c r="P194" s="326">
        <v>1</v>
      </c>
      <c r="Q194" s="338">
        <f>IF(ISBLANK(A194),0,IF(Set!$F$2="TTC",IF(P194=1,O194-(O194*100)/(100+Set!$C$2),(IF(P194=2,O194-(O194*100)/(100+Set!$C$3),0))),IF(P194=1,O194*Set!$C$2/(100),(IF(P194=2,O194*Set!$C$3/(100),0)))))</f>
        <v>0</v>
      </c>
      <c r="R194" s="335"/>
      <c r="S194" s="336">
        <f t="shared" si="16"/>
        <v>0</v>
      </c>
      <c r="T194" s="337">
        <f t="shared" si="17"/>
        <v>0</v>
      </c>
      <c r="U194" s="336">
        <f t="shared" si="18"/>
        <v>0</v>
      </c>
      <c r="V194" s="336">
        <f t="shared" si="19"/>
        <v>584.1</v>
      </c>
      <c r="W194" s="336">
        <f t="shared" si="20"/>
        <v>885</v>
      </c>
    </row>
    <row r="195" s="213" customFormat="1" hidden="1" spans="1:23">
      <c r="A195" s="278">
        <v>1583</v>
      </c>
      <c r="B195" s="67" t="s">
        <v>283</v>
      </c>
      <c r="C195" s="279"/>
      <c r="D195" s="280">
        <f>SUMPRODUCT((Archives!$N$1005:$N$10000=Lang!A$4)*(Archives!$F$1005:$F$10000=$A195)*-Archives!$A$1005:$A$10000)+SUMPRODUCT((Archives!$N$1005:$N$10000=Lang!A$5)*(Archives!$F$1005:$F$10000=$A195)*-Archives!$A$1005:$A$10000)-$C195+$I195</f>
        <v>2</v>
      </c>
      <c r="E195" s="281" t="s">
        <v>161</v>
      </c>
      <c r="F195" s="282">
        <v>178</v>
      </c>
      <c r="G195" s="283">
        <v>117.48</v>
      </c>
      <c r="H195" s="284">
        <v>105.732</v>
      </c>
      <c r="I195" s="319">
        <f>2</f>
        <v>2</v>
      </c>
      <c r="J195" s="320"/>
      <c r="K195" s="321">
        <v>1.78</v>
      </c>
      <c r="L195" s="322"/>
      <c r="M195" s="323"/>
      <c r="N195" s="324"/>
      <c r="O195" s="325">
        <f t="shared" si="15"/>
        <v>0</v>
      </c>
      <c r="P195" s="326">
        <v>1</v>
      </c>
      <c r="Q195" s="338">
        <f>IF(ISBLANK(A195),0,IF(Set!$F$2="TTC",IF(P195=1,O195-(O195*100)/(100+Set!$C$2),(IF(P195=2,O195-(O195*100)/(100+Set!$C$3),0))),IF(P195=1,O195*Set!$C$2/(100),(IF(P195=2,O195*Set!$C$3/(100),0)))))</f>
        <v>0</v>
      </c>
      <c r="R195" s="335"/>
      <c r="S195" s="336">
        <f t="shared" si="16"/>
        <v>0</v>
      </c>
      <c r="T195" s="337">
        <f t="shared" si="17"/>
        <v>0</v>
      </c>
      <c r="U195" s="336">
        <f t="shared" si="18"/>
        <v>0</v>
      </c>
      <c r="V195" s="336">
        <f t="shared" si="19"/>
        <v>234.96</v>
      </c>
      <c r="W195" s="336">
        <f t="shared" si="20"/>
        <v>356</v>
      </c>
    </row>
    <row r="196" s="213" customFormat="1" hidden="1" spans="1:23">
      <c r="A196" s="278">
        <v>1584</v>
      </c>
      <c r="B196" s="67" t="s">
        <v>284</v>
      </c>
      <c r="C196" s="279"/>
      <c r="D196" s="280">
        <f>SUMPRODUCT((Archives!$N$1005:$N$10000=Lang!A$4)*(Archives!$F$1005:$F$10000=$A196)*-Archives!$A$1005:$A$10000)+SUMPRODUCT((Archives!$N$1005:$N$10000=Lang!A$5)*(Archives!$F$1005:$F$10000=$A196)*-Archives!$A$1005:$A$10000)-$C196+$I196</f>
        <v>3</v>
      </c>
      <c r="E196" s="281" t="s">
        <v>161</v>
      </c>
      <c r="F196" s="282">
        <v>179</v>
      </c>
      <c r="G196" s="283">
        <v>118.14</v>
      </c>
      <c r="H196" s="284">
        <v>106.326</v>
      </c>
      <c r="I196" s="319">
        <v>3</v>
      </c>
      <c r="J196" s="320"/>
      <c r="K196" s="321">
        <v>1.79</v>
      </c>
      <c r="L196" s="322"/>
      <c r="M196" s="323"/>
      <c r="N196" s="324"/>
      <c r="O196" s="325">
        <f t="shared" si="15"/>
        <v>0</v>
      </c>
      <c r="P196" s="326">
        <v>1</v>
      </c>
      <c r="Q196" s="338">
        <f>IF(ISBLANK(A196),0,IF(Set!$F$2="TTC",IF(P196=1,O196-(O196*100)/(100+Set!$C$2),(IF(P196=2,O196-(O196*100)/(100+Set!$C$3),0))),IF(P196=1,O196*Set!$C$2/(100),(IF(P196=2,O196*Set!$C$3/(100),0)))))</f>
        <v>0</v>
      </c>
      <c r="R196" s="335"/>
      <c r="S196" s="336">
        <f t="shared" si="16"/>
        <v>0</v>
      </c>
      <c r="T196" s="337">
        <f t="shared" si="17"/>
        <v>0</v>
      </c>
      <c r="U196" s="336">
        <f t="shared" si="18"/>
        <v>0</v>
      </c>
      <c r="V196" s="336">
        <f t="shared" si="19"/>
        <v>354.42</v>
      </c>
      <c r="W196" s="336">
        <f t="shared" si="20"/>
        <v>537</v>
      </c>
    </row>
    <row r="197" s="213" customFormat="1" hidden="1" spans="1:23">
      <c r="A197" s="278">
        <v>1585</v>
      </c>
      <c r="B197" s="67" t="s">
        <v>285</v>
      </c>
      <c r="C197" s="279"/>
      <c r="D197" s="280">
        <f>SUMPRODUCT((Archives!$N$1005:$N$10000=Lang!A$4)*(Archives!$F$1005:$F$10000=$A197)*-Archives!$A$1005:$A$10000)+SUMPRODUCT((Archives!$N$1005:$N$10000=Lang!A$5)*(Archives!$F$1005:$F$10000=$A197)*-Archives!$A$1005:$A$10000)-$C197+$I197</f>
        <v>2</v>
      </c>
      <c r="E197" s="281" t="s">
        <v>161</v>
      </c>
      <c r="F197" s="282">
        <v>180</v>
      </c>
      <c r="G197" s="283">
        <v>118.8</v>
      </c>
      <c r="H197" s="284">
        <v>106.92</v>
      </c>
      <c r="I197" s="319">
        <f>2</f>
        <v>2</v>
      </c>
      <c r="J197" s="320"/>
      <c r="K197" s="321">
        <v>1.8</v>
      </c>
      <c r="L197" s="322"/>
      <c r="M197" s="323"/>
      <c r="N197" s="324"/>
      <c r="O197" s="325">
        <f t="shared" si="15"/>
        <v>0</v>
      </c>
      <c r="P197" s="326">
        <v>1</v>
      </c>
      <c r="Q197" s="338">
        <f>IF(ISBLANK(A197),0,IF(Set!$F$2="TTC",IF(P197=1,O197-(O197*100)/(100+Set!$C$2),(IF(P197=2,O197-(O197*100)/(100+Set!$C$3),0))),IF(P197=1,O197*Set!$C$2/(100),(IF(P197=2,O197*Set!$C$3/(100),0)))))</f>
        <v>0</v>
      </c>
      <c r="R197" s="335"/>
      <c r="S197" s="336">
        <f t="shared" si="16"/>
        <v>0</v>
      </c>
      <c r="T197" s="337">
        <f t="shared" si="17"/>
        <v>0</v>
      </c>
      <c r="U197" s="336">
        <f t="shared" si="18"/>
        <v>0</v>
      </c>
      <c r="V197" s="336">
        <f t="shared" si="19"/>
        <v>237.6</v>
      </c>
      <c r="W197" s="336">
        <f t="shared" si="20"/>
        <v>360</v>
      </c>
    </row>
    <row r="198" s="213" customFormat="1" hidden="1" spans="1:23">
      <c r="A198" s="278">
        <v>1586</v>
      </c>
      <c r="B198" s="67" t="s">
        <v>286</v>
      </c>
      <c r="C198" s="279"/>
      <c r="D198" s="280">
        <f>SUMPRODUCT((Archives!$N$1005:$N$10000=Lang!A$4)*(Archives!$F$1005:$F$10000=$A198)*-Archives!$A$1005:$A$10000)+SUMPRODUCT((Archives!$N$1005:$N$10000=Lang!A$5)*(Archives!$F$1005:$F$10000=$A198)*-Archives!$A$1005:$A$10000)-$C198+$I198</f>
        <v>8</v>
      </c>
      <c r="E198" s="281" t="s">
        <v>161</v>
      </c>
      <c r="F198" s="282">
        <v>181</v>
      </c>
      <c r="G198" s="283">
        <v>119.46</v>
      </c>
      <c r="H198" s="284">
        <v>107.514</v>
      </c>
      <c r="I198" s="319">
        <v>8</v>
      </c>
      <c r="J198" s="320"/>
      <c r="K198" s="321">
        <v>1.81</v>
      </c>
      <c r="L198" s="322"/>
      <c r="M198" s="323"/>
      <c r="N198" s="324"/>
      <c r="O198" s="325">
        <f t="shared" si="15"/>
        <v>0</v>
      </c>
      <c r="P198" s="326">
        <v>1</v>
      </c>
      <c r="Q198" s="338">
        <f>IF(ISBLANK(A198),0,IF(Set!$F$2="TTC",IF(P198=1,O198-(O198*100)/(100+Set!$C$2),(IF(P198=2,O198-(O198*100)/(100+Set!$C$3),0))),IF(P198=1,O198*Set!$C$2/(100),(IF(P198=2,O198*Set!$C$3/(100),0)))))</f>
        <v>0</v>
      </c>
      <c r="R198" s="335"/>
      <c r="S198" s="336">
        <f t="shared" si="16"/>
        <v>0</v>
      </c>
      <c r="T198" s="337">
        <f t="shared" si="17"/>
        <v>0</v>
      </c>
      <c r="U198" s="336">
        <f t="shared" si="18"/>
        <v>0</v>
      </c>
      <c r="V198" s="336">
        <f t="shared" si="19"/>
        <v>955.68</v>
      </c>
      <c r="W198" s="336">
        <f t="shared" si="20"/>
        <v>1448</v>
      </c>
    </row>
    <row r="199" s="213" customFormat="1" hidden="1" spans="1:23">
      <c r="A199" s="278">
        <v>1587</v>
      </c>
      <c r="B199" s="67" t="s">
        <v>287</v>
      </c>
      <c r="C199" s="279"/>
      <c r="D199" s="280">
        <f>SUMPRODUCT((Archives!$N$1005:$N$10000=Lang!A$4)*(Archives!$F$1005:$F$10000=$A199)*-Archives!$A$1005:$A$10000)+SUMPRODUCT((Archives!$N$1005:$N$10000=Lang!A$5)*(Archives!$F$1005:$F$10000=$A199)*-Archives!$A$1005:$A$10000)-$C199+$I199</f>
        <v>1</v>
      </c>
      <c r="E199" s="281" t="s">
        <v>161</v>
      </c>
      <c r="F199" s="282">
        <v>182</v>
      </c>
      <c r="G199" s="283">
        <v>120.12</v>
      </c>
      <c r="H199" s="284">
        <v>108.108</v>
      </c>
      <c r="I199" s="319">
        <v>1</v>
      </c>
      <c r="J199" s="320"/>
      <c r="K199" s="321">
        <v>1.82</v>
      </c>
      <c r="L199" s="322"/>
      <c r="M199" s="323"/>
      <c r="N199" s="324"/>
      <c r="O199" s="325">
        <f t="shared" si="15"/>
        <v>0</v>
      </c>
      <c r="P199" s="326">
        <v>1</v>
      </c>
      <c r="Q199" s="338">
        <f>IF(ISBLANK(A199),0,IF(Set!$F$2="TTC",IF(P199=1,O199-(O199*100)/(100+Set!$C$2),(IF(P199=2,O199-(O199*100)/(100+Set!$C$3),0))),IF(P199=1,O199*Set!$C$2/(100),(IF(P199=2,O199*Set!$C$3/(100),0)))))</f>
        <v>0</v>
      </c>
      <c r="R199" s="335"/>
      <c r="S199" s="336">
        <f t="shared" si="16"/>
        <v>0</v>
      </c>
      <c r="T199" s="337">
        <f t="shared" si="17"/>
        <v>0</v>
      </c>
      <c r="U199" s="336">
        <f t="shared" si="18"/>
        <v>0</v>
      </c>
      <c r="V199" s="336">
        <f t="shared" si="19"/>
        <v>120.12</v>
      </c>
      <c r="W199" s="336">
        <f t="shared" si="20"/>
        <v>182</v>
      </c>
    </row>
    <row r="200" s="213" customFormat="1" hidden="1" spans="1:23">
      <c r="A200" s="278">
        <v>1588</v>
      </c>
      <c r="B200" s="67" t="s">
        <v>288</v>
      </c>
      <c r="C200" s="279"/>
      <c r="D200" s="280">
        <f>SUMPRODUCT((Archives!$N$1005:$N$10000=Lang!A$4)*(Archives!$F$1005:$F$10000=$A200)*-Archives!$A$1005:$A$10000)+SUMPRODUCT((Archives!$N$1005:$N$10000=Lang!A$5)*(Archives!$F$1005:$F$10000=$A200)*-Archives!$A$1005:$A$10000)-$C200+$I200</f>
        <v>4</v>
      </c>
      <c r="E200" s="281" t="s">
        <v>161</v>
      </c>
      <c r="F200" s="282">
        <v>183</v>
      </c>
      <c r="G200" s="283">
        <v>120.78</v>
      </c>
      <c r="H200" s="284">
        <v>108.702</v>
      </c>
      <c r="I200" s="319">
        <v>4</v>
      </c>
      <c r="J200" s="320"/>
      <c r="K200" s="321">
        <v>1.83</v>
      </c>
      <c r="L200" s="322"/>
      <c r="M200" s="323"/>
      <c r="N200" s="324"/>
      <c r="O200" s="325">
        <f t="shared" si="15"/>
        <v>0</v>
      </c>
      <c r="P200" s="326">
        <v>1</v>
      </c>
      <c r="Q200" s="338">
        <f>IF(ISBLANK(A200),0,IF(Set!$F$2="TTC",IF(P200=1,O200-(O200*100)/(100+Set!$C$2),(IF(P200=2,O200-(O200*100)/(100+Set!$C$3),0))),IF(P200=1,O200*Set!$C$2/(100),(IF(P200=2,O200*Set!$C$3/(100),0)))))</f>
        <v>0</v>
      </c>
      <c r="R200" s="335"/>
      <c r="S200" s="336">
        <f t="shared" si="16"/>
        <v>0</v>
      </c>
      <c r="T200" s="337">
        <f t="shared" si="17"/>
        <v>0</v>
      </c>
      <c r="U200" s="336">
        <f t="shared" si="18"/>
        <v>0</v>
      </c>
      <c r="V200" s="336">
        <f t="shared" si="19"/>
        <v>483.12</v>
      </c>
      <c r="W200" s="336">
        <f t="shared" si="20"/>
        <v>732</v>
      </c>
    </row>
    <row r="201" s="213" customFormat="1" hidden="1" spans="1:23">
      <c r="A201" s="278">
        <v>1589</v>
      </c>
      <c r="B201" s="67" t="s">
        <v>289</v>
      </c>
      <c r="C201" s="279"/>
      <c r="D201" s="280">
        <f>SUMPRODUCT((Archives!$N$1005:$N$10000=Lang!A$4)*(Archives!$F$1005:$F$10000=$A201)*-Archives!$A$1005:$A$10000)+SUMPRODUCT((Archives!$N$1005:$N$10000=Lang!A$5)*(Archives!$F$1005:$F$10000=$A201)*-Archives!$A$1005:$A$10000)-$C201+$I201</f>
        <v>7</v>
      </c>
      <c r="E201" s="281" t="s">
        <v>161</v>
      </c>
      <c r="F201" s="282">
        <v>184</v>
      </c>
      <c r="G201" s="283">
        <v>121.44</v>
      </c>
      <c r="H201" s="284">
        <v>109.296</v>
      </c>
      <c r="I201" s="319">
        <v>7</v>
      </c>
      <c r="J201" s="320"/>
      <c r="K201" s="321">
        <v>1.84</v>
      </c>
      <c r="L201" s="322"/>
      <c r="M201" s="323"/>
      <c r="N201" s="324"/>
      <c r="O201" s="325">
        <f t="shared" si="15"/>
        <v>0</v>
      </c>
      <c r="P201" s="326">
        <v>1</v>
      </c>
      <c r="Q201" s="338">
        <f>IF(ISBLANK(A201),0,IF(Set!$F$2="TTC",IF(P201=1,O201-(O201*100)/(100+Set!$C$2),(IF(P201=2,O201-(O201*100)/(100+Set!$C$3),0))),IF(P201=1,O201*Set!$C$2/(100),(IF(P201=2,O201*Set!$C$3/(100),0)))))</f>
        <v>0</v>
      </c>
      <c r="R201" s="335"/>
      <c r="S201" s="336">
        <f t="shared" si="16"/>
        <v>0</v>
      </c>
      <c r="T201" s="337">
        <f t="shared" si="17"/>
        <v>0</v>
      </c>
      <c r="U201" s="336">
        <f t="shared" si="18"/>
        <v>0</v>
      </c>
      <c r="V201" s="336">
        <f t="shared" si="19"/>
        <v>850.08</v>
      </c>
      <c r="W201" s="336">
        <f t="shared" si="20"/>
        <v>1288</v>
      </c>
    </row>
    <row r="202" s="213" customFormat="1" hidden="1" spans="1:23">
      <c r="A202" s="278">
        <v>1590</v>
      </c>
      <c r="B202" s="67" t="s">
        <v>290</v>
      </c>
      <c r="C202" s="279"/>
      <c r="D202" s="280">
        <f>SUMPRODUCT((Archives!$N$1005:$N$10000=Lang!A$4)*(Archives!$F$1005:$F$10000=$A202)*-Archives!$A$1005:$A$10000)+SUMPRODUCT((Archives!$N$1005:$N$10000=Lang!A$5)*(Archives!$F$1005:$F$10000=$A202)*-Archives!$A$1005:$A$10000)-$C202+$I202</f>
        <v>0</v>
      </c>
      <c r="E202" s="281" t="s">
        <v>161</v>
      </c>
      <c r="F202" s="282">
        <v>185</v>
      </c>
      <c r="G202" s="283">
        <v>122.1</v>
      </c>
      <c r="H202" s="284">
        <v>109.89</v>
      </c>
      <c r="I202" s="319">
        <v>0</v>
      </c>
      <c r="J202" s="320"/>
      <c r="K202" s="321">
        <v>1.85</v>
      </c>
      <c r="L202" s="322"/>
      <c r="M202" s="323"/>
      <c r="N202" s="324"/>
      <c r="O202" s="325">
        <f t="shared" si="15"/>
        <v>0</v>
      </c>
      <c r="P202" s="326">
        <v>1</v>
      </c>
      <c r="Q202" s="338">
        <f>IF(ISBLANK(A202),0,IF(Set!$F$2="TTC",IF(P202=1,O202-(O202*100)/(100+Set!$C$2),(IF(P202=2,O202-(O202*100)/(100+Set!$C$3),0))),IF(P202=1,O202*Set!$C$2/(100),(IF(P202=2,O202*Set!$C$3/(100),0)))))</f>
        <v>0</v>
      </c>
      <c r="R202" s="335"/>
      <c r="S202" s="336">
        <f t="shared" si="16"/>
        <v>0</v>
      </c>
      <c r="T202" s="337">
        <f t="shared" si="17"/>
        <v>0</v>
      </c>
      <c r="U202" s="336">
        <f t="shared" si="18"/>
        <v>0</v>
      </c>
      <c r="V202" s="336">
        <f t="shared" si="19"/>
        <v>0</v>
      </c>
      <c r="W202" s="336">
        <f t="shared" si="20"/>
        <v>0</v>
      </c>
    </row>
    <row r="203" s="213" customFormat="1" hidden="1" spans="1:23">
      <c r="A203" s="278">
        <v>1591</v>
      </c>
      <c r="B203" s="67" t="s">
        <v>291</v>
      </c>
      <c r="C203" s="279"/>
      <c r="D203" s="280">
        <f>SUMPRODUCT((Archives!$N$1005:$N$10000=Lang!A$4)*(Archives!$F$1005:$F$10000=$A203)*-Archives!$A$1005:$A$10000)+SUMPRODUCT((Archives!$N$1005:$N$10000=Lang!A$5)*(Archives!$F$1005:$F$10000=$A203)*-Archives!$A$1005:$A$10000)-$C203+$I203</f>
        <v>3</v>
      </c>
      <c r="E203" s="281" t="s">
        <v>161</v>
      </c>
      <c r="F203" s="282">
        <v>186</v>
      </c>
      <c r="G203" s="283">
        <v>122.76</v>
      </c>
      <c r="H203" s="284">
        <v>110.484</v>
      </c>
      <c r="I203" s="319">
        <v>3</v>
      </c>
      <c r="J203" s="320"/>
      <c r="K203" s="321">
        <v>1.86</v>
      </c>
      <c r="L203" s="322"/>
      <c r="M203" s="323"/>
      <c r="N203" s="324"/>
      <c r="O203" s="325">
        <f t="shared" si="15"/>
        <v>0</v>
      </c>
      <c r="P203" s="326">
        <v>1</v>
      </c>
      <c r="Q203" s="338">
        <f>IF(ISBLANK(A203),0,IF(Set!$F$2="TTC",IF(P203=1,O203-(O203*100)/(100+Set!$C$2),(IF(P203=2,O203-(O203*100)/(100+Set!$C$3),0))),IF(P203=1,O203*Set!$C$2/(100),(IF(P203=2,O203*Set!$C$3/(100),0)))))</f>
        <v>0</v>
      </c>
      <c r="R203" s="335"/>
      <c r="S203" s="336">
        <f t="shared" si="16"/>
        <v>0</v>
      </c>
      <c r="T203" s="337">
        <f t="shared" si="17"/>
        <v>0</v>
      </c>
      <c r="U203" s="336">
        <f t="shared" si="18"/>
        <v>0</v>
      </c>
      <c r="V203" s="336">
        <f t="shared" si="19"/>
        <v>368.28</v>
      </c>
      <c r="W203" s="336">
        <f t="shared" si="20"/>
        <v>558</v>
      </c>
    </row>
    <row r="204" s="213" customFormat="1" hidden="1" spans="1:23">
      <c r="A204" s="278">
        <v>1592</v>
      </c>
      <c r="B204" s="67" t="s">
        <v>292</v>
      </c>
      <c r="C204" s="279"/>
      <c r="D204" s="280">
        <f>SUMPRODUCT((Archives!$N$1005:$N$10000=Lang!A$4)*(Archives!$F$1005:$F$10000=$A204)*-Archives!$A$1005:$A$10000)+SUMPRODUCT((Archives!$N$1005:$N$10000=Lang!A$5)*(Archives!$F$1005:$F$10000=$A204)*-Archives!$A$1005:$A$10000)-$C204+$I204</f>
        <v>5</v>
      </c>
      <c r="E204" s="281" t="s">
        <v>161</v>
      </c>
      <c r="F204" s="282">
        <v>187</v>
      </c>
      <c r="G204" s="283">
        <v>123.42</v>
      </c>
      <c r="H204" s="284">
        <v>111.078</v>
      </c>
      <c r="I204" s="319">
        <v>5</v>
      </c>
      <c r="J204" s="320"/>
      <c r="K204" s="321">
        <v>1.87</v>
      </c>
      <c r="L204" s="322"/>
      <c r="M204" s="323"/>
      <c r="N204" s="324"/>
      <c r="O204" s="325">
        <f t="shared" si="15"/>
        <v>0</v>
      </c>
      <c r="P204" s="326">
        <v>1</v>
      </c>
      <c r="Q204" s="338">
        <f>IF(ISBLANK(A204),0,IF(Set!$F$2="TTC",IF(P204=1,O204-(O204*100)/(100+Set!$C$2),(IF(P204=2,O204-(O204*100)/(100+Set!$C$3),0))),IF(P204=1,O204*Set!$C$2/(100),(IF(P204=2,O204*Set!$C$3/(100),0)))))</f>
        <v>0</v>
      </c>
      <c r="R204" s="335"/>
      <c r="S204" s="336">
        <f t="shared" si="16"/>
        <v>0</v>
      </c>
      <c r="T204" s="337">
        <f t="shared" si="17"/>
        <v>0</v>
      </c>
      <c r="U204" s="336">
        <f t="shared" si="18"/>
        <v>0</v>
      </c>
      <c r="V204" s="336">
        <f t="shared" si="19"/>
        <v>617.1</v>
      </c>
      <c r="W204" s="336">
        <f t="shared" si="20"/>
        <v>935</v>
      </c>
    </row>
    <row r="205" s="213" customFormat="1" hidden="1" spans="1:23">
      <c r="A205" s="278">
        <v>1593</v>
      </c>
      <c r="B205" s="67" t="s">
        <v>293</v>
      </c>
      <c r="C205" s="279"/>
      <c r="D205" s="280">
        <f>SUMPRODUCT((Archives!$N$1005:$N$10000=Lang!A$4)*(Archives!$F$1005:$F$10000=$A205)*-Archives!$A$1005:$A$10000)+SUMPRODUCT((Archives!$N$1005:$N$10000=Lang!A$5)*(Archives!$F$1005:$F$10000=$A205)*-Archives!$A$1005:$A$10000)-$C205+$I205</f>
        <v>3</v>
      </c>
      <c r="E205" s="281" t="s">
        <v>161</v>
      </c>
      <c r="F205" s="282">
        <v>188</v>
      </c>
      <c r="G205" s="283">
        <v>124.08</v>
      </c>
      <c r="H205" s="284">
        <v>111.672</v>
      </c>
      <c r="I205" s="319">
        <v>3</v>
      </c>
      <c r="J205" s="320"/>
      <c r="K205" s="321">
        <v>1.88</v>
      </c>
      <c r="L205" s="322"/>
      <c r="M205" s="323"/>
      <c r="N205" s="324"/>
      <c r="O205" s="325">
        <f t="shared" si="15"/>
        <v>0</v>
      </c>
      <c r="P205" s="326">
        <v>1</v>
      </c>
      <c r="Q205" s="338">
        <f>IF(ISBLANK(A205),0,IF(Set!$F$2="TTC",IF(P205=1,O205-(O205*100)/(100+Set!$C$2),(IF(P205=2,O205-(O205*100)/(100+Set!$C$3),0))),IF(P205=1,O205*Set!$C$2/(100),(IF(P205=2,O205*Set!$C$3/(100),0)))))</f>
        <v>0</v>
      </c>
      <c r="R205" s="335"/>
      <c r="S205" s="336">
        <f t="shared" si="16"/>
        <v>0</v>
      </c>
      <c r="T205" s="337">
        <f t="shared" si="17"/>
        <v>0</v>
      </c>
      <c r="U205" s="336">
        <f t="shared" si="18"/>
        <v>0</v>
      </c>
      <c r="V205" s="336">
        <f t="shared" si="19"/>
        <v>372.24</v>
      </c>
      <c r="W205" s="336">
        <f t="shared" si="20"/>
        <v>564</v>
      </c>
    </row>
    <row r="206" s="213" customFormat="1" hidden="1" spans="1:23">
      <c r="A206" s="278">
        <v>1594</v>
      </c>
      <c r="B206" s="67" t="s">
        <v>294</v>
      </c>
      <c r="C206" s="279"/>
      <c r="D206" s="280">
        <f>SUMPRODUCT((Archives!$N$1005:$N$10000=Lang!A$4)*(Archives!$F$1005:$F$10000=$A206)*-Archives!$A$1005:$A$10000)+SUMPRODUCT((Archives!$N$1005:$N$10000=Lang!A$5)*(Archives!$F$1005:$F$10000=$A206)*-Archives!$A$1005:$A$10000)-$C206+$I206</f>
        <v>2</v>
      </c>
      <c r="E206" s="281" t="s">
        <v>161</v>
      </c>
      <c r="F206" s="282">
        <v>189</v>
      </c>
      <c r="G206" s="283">
        <v>124.74</v>
      </c>
      <c r="H206" s="284">
        <v>112.266</v>
      </c>
      <c r="I206" s="319">
        <f>2</f>
        <v>2</v>
      </c>
      <c r="J206" s="320"/>
      <c r="K206" s="321">
        <v>1.89</v>
      </c>
      <c r="L206" s="322"/>
      <c r="M206" s="323"/>
      <c r="N206" s="324"/>
      <c r="O206" s="325">
        <f t="shared" si="15"/>
        <v>0</v>
      </c>
      <c r="P206" s="326">
        <v>1</v>
      </c>
      <c r="Q206" s="338">
        <f>IF(ISBLANK(A206),0,IF(Set!$F$2="TTC",IF(P206=1,O206-(O206*100)/(100+Set!$C$2),(IF(P206=2,O206-(O206*100)/(100+Set!$C$3),0))),IF(P206=1,O206*Set!$C$2/(100),(IF(P206=2,O206*Set!$C$3/(100),0)))))</f>
        <v>0</v>
      </c>
      <c r="R206" s="335"/>
      <c r="S206" s="336">
        <f t="shared" si="16"/>
        <v>0</v>
      </c>
      <c r="T206" s="337">
        <f t="shared" si="17"/>
        <v>0</v>
      </c>
      <c r="U206" s="336">
        <f t="shared" si="18"/>
        <v>0</v>
      </c>
      <c r="V206" s="336">
        <f t="shared" si="19"/>
        <v>249.48</v>
      </c>
      <c r="W206" s="336">
        <f t="shared" si="20"/>
        <v>378</v>
      </c>
    </row>
    <row r="207" s="213" customFormat="1" hidden="1" spans="1:23">
      <c r="A207" s="278">
        <v>1595</v>
      </c>
      <c r="B207" s="67" t="s">
        <v>295</v>
      </c>
      <c r="C207" s="279"/>
      <c r="D207" s="280">
        <f>SUMPRODUCT((Archives!$N$1005:$N$10000=Lang!A$4)*(Archives!$F$1005:$F$10000=$A207)*-Archives!$A$1005:$A$10000)+SUMPRODUCT((Archives!$N$1005:$N$10000=Lang!A$5)*(Archives!$F$1005:$F$10000=$A207)*-Archives!$A$1005:$A$10000)-$C207+$I207</f>
        <v>8</v>
      </c>
      <c r="E207" s="281" t="s">
        <v>161</v>
      </c>
      <c r="F207" s="282">
        <v>190</v>
      </c>
      <c r="G207" s="283">
        <v>125.4</v>
      </c>
      <c r="H207" s="284">
        <v>112.86</v>
      </c>
      <c r="I207" s="319">
        <v>8</v>
      </c>
      <c r="J207" s="320"/>
      <c r="K207" s="321">
        <v>1.9</v>
      </c>
      <c r="L207" s="322"/>
      <c r="M207" s="323"/>
      <c r="N207" s="324"/>
      <c r="O207" s="325">
        <f t="shared" si="15"/>
        <v>0</v>
      </c>
      <c r="P207" s="326">
        <v>1</v>
      </c>
      <c r="Q207" s="338">
        <f>IF(ISBLANK(A207),0,IF(Set!$F$2="TTC",IF(P207=1,O207-(O207*100)/(100+Set!$C$2),(IF(P207=2,O207-(O207*100)/(100+Set!$C$3),0))),IF(P207=1,O207*Set!$C$2/(100),(IF(P207=2,O207*Set!$C$3/(100),0)))))</f>
        <v>0</v>
      </c>
      <c r="R207" s="335"/>
      <c r="S207" s="336">
        <f t="shared" si="16"/>
        <v>0</v>
      </c>
      <c r="T207" s="337">
        <f t="shared" si="17"/>
        <v>0</v>
      </c>
      <c r="U207" s="336">
        <f t="shared" si="18"/>
        <v>0</v>
      </c>
      <c r="V207" s="336">
        <f t="shared" si="19"/>
        <v>1003.2</v>
      </c>
      <c r="W207" s="336">
        <f t="shared" si="20"/>
        <v>1520</v>
      </c>
    </row>
    <row r="208" s="213" customFormat="1" hidden="1" spans="1:23">
      <c r="A208" s="278">
        <v>1596</v>
      </c>
      <c r="B208" s="67" t="s">
        <v>296</v>
      </c>
      <c r="C208" s="279"/>
      <c r="D208" s="280">
        <f>SUMPRODUCT((Archives!$N$1005:$N$10000=Lang!A$4)*(Archives!$F$1005:$F$10000=$A208)*-Archives!$A$1005:$A$10000)+SUMPRODUCT((Archives!$N$1005:$N$10000=Lang!A$5)*(Archives!$F$1005:$F$10000=$A208)*-Archives!$A$1005:$A$10000)-$C208+$I208</f>
        <v>3</v>
      </c>
      <c r="E208" s="281" t="s">
        <v>161</v>
      </c>
      <c r="F208" s="282">
        <v>191</v>
      </c>
      <c r="G208" s="283">
        <v>126.06</v>
      </c>
      <c r="H208" s="284">
        <v>113.454</v>
      </c>
      <c r="I208" s="319">
        <v>3</v>
      </c>
      <c r="J208" s="320"/>
      <c r="K208" s="321">
        <v>1.91</v>
      </c>
      <c r="L208" s="322"/>
      <c r="M208" s="323"/>
      <c r="N208" s="324"/>
      <c r="O208" s="325">
        <f t="shared" si="15"/>
        <v>0</v>
      </c>
      <c r="P208" s="326">
        <v>1</v>
      </c>
      <c r="Q208" s="338">
        <f>IF(ISBLANK(A208),0,IF(Set!$F$2="TTC",IF(P208=1,O208-(O208*100)/(100+Set!$C$2),(IF(P208=2,O208-(O208*100)/(100+Set!$C$3),0))),IF(P208=1,O208*Set!$C$2/(100),(IF(P208=2,O208*Set!$C$3/(100),0)))))</f>
        <v>0</v>
      </c>
      <c r="R208" s="335"/>
      <c r="S208" s="336">
        <f t="shared" si="16"/>
        <v>0</v>
      </c>
      <c r="T208" s="337">
        <f t="shared" si="17"/>
        <v>0</v>
      </c>
      <c r="U208" s="336">
        <f t="shared" si="18"/>
        <v>0</v>
      </c>
      <c r="V208" s="336">
        <f t="shared" si="19"/>
        <v>378.18</v>
      </c>
      <c r="W208" s="336">
        <f t="shared" si="20"/>
        <v>573</v>
      </c>
    </row>
    <row r="209" s="213" customFormat="1" hidden="1" spans="1:23">
      <c r="A209" s="278">
        <v>1597</v>
      </c>
      <c r="B209" s="67" t="s">
        <v>297</v>
      </c>
      <c r="C209" s="279"/>
      <c r="D209" s="280">
        <f>SUMPRODUCT((Archives!$N$1005:$N$10000=Lang!A$4)*(Archives!$F$1005:$F$10000=$A209)*-Archives!$A$1005:$A$10000)+SUMPRODUCT((Archives!$N$1005:$N$10000=Lang!A$5)*(Archives!$F$1005:$F$10000=$A209)*-Archives!$A$1005:$A$10000)-$C209+$I209</f>
        <v>2</v>
      </c>
      <c r="E209" s="281" t="s">
        <v>161</v>
      </c>
      <c r="F209" s="282">
        <v>192</v>
      </c>
      <c r="G209" s="283">
        <v>126.72</v>
      </c>
      <c r="H209" s="284">
        <v>114.048</v>
      </c>
      <c r="I209" s="319">
        <f>2</f>
        <v>2</v>
      </c>
      <c r="J209" s="320"/>
      <c r="K209" s="321">
        <v>1.92</v>
      </c>
      <c r="L209" s="322"/>
      <c r="M209" s="323"/>
      <c r="N209" s="324"/>
      <c r="O209" s="325">
        <f t="shared" ref="O209:O272" si="23">IF(D$10="No",0,IF(C209=0,0,SUM(C209*F209)*(100-N209)/100))</f>
        <v>0</v>
      </c>
      <c r="P209" s="326">
        <v>1</v>
      </c>
      <c r="Q209" s="338">
        <f>IF(ISBLANK(A209),0,IF(Set!$F$2="TTC",IF(P209=1,O209-(O209*100)/(100+Set!$C$2),(IF(P209=2,O209-(O209*100)/(100+Set!$C$3),0))),IF(P209=1,O209*Set!$C$2/(100),(IF(P209=2,O209*Set!$C$3/(100),0)))))</f>
        <v>0</v>
      </c>
      <c r="R209" s="335"/>
      <c r="S209" s="336">
        <f t="shared" ref="S209:S272" si="24">O209-(C209*G209)</f>
        <v>0</v>
      </c>
      <c r="T209" s="337">
        <f t="shared" ref="T209:T272" si="25">C209*K209</f>
        <v>0</v>
      </c>
      <c r="U209" s="336">
        <f t="shared" ref="U209:U272" si="26">C209*F209</f>
        <v>0</v>
      </c>
      <c r="V209" s="336">
        <f t="shared" ref="V209:V272" si="27">G209*D209</f>
        <v>253.44</v>
      </c>
      <c r="W209" s="336">
        <f t="shared" ref="W209:W272" si="28">IF(F209="",0,F209*D209)</f>
        <v>384</v>
      </c>
    </row>
    <row r="210" s="213" customFormat="1" hidden="1" spans="1:23">
      <c r="A210" s="278">
        <v>1598</v>
      </c>
      <c r="B210" s="67" t="s">
        <v>298</v>
      </c>
      <c r="C210" s="279"/>
      <c r="D210" s="280">
        <f>SUMPRODUCT((Archives!$N$1005:$N$10000=Lang!A$4)*(Archives!$F$1005:$F$10000=$A210)*-Archives!$A$1005:$A$10000)+SUMPRODUCT((Archives!$N$1005:$N$10000=Lang!A$5)*(Archives!$F$1005:$F$10000=$A210)*-Archives!$A$1005:$A$10000)-$C210+$I210</f>
        <v>8</v>
      </c>
      <c r="E210" s="281" t="s">
        <v>161</v>
      </c>
      <c r="F210" s="282">
        <v>193</v>
      </c>
      <c r="G210" s="283">
        <v>127.38</v>
      </c>
      <c r="H210" s="284">
        <v>114.642</v>
      </c>
      <c r="I210" s="319">
        <v>8</v>
      </c>
      <c r="J210" s="320"/>
      <c r="K210" s="321">
        <v>1.93</v>
      </c>
      <c r="L210" s="322"/>
      <c r="M210" s="323"/>
      <c r="N210" s="324"/>
      <c r="O210" s="325">
        <f t="shared" si="23"/>
        <v>0</v>
      </c>
      <c r="P210" s="326">
        <v>1</v>
      </c>
      <c r="Q210" s="338">
        <f>IF(ISBLANK(A210),0,IF(Set!$F$2="TTC",IF(P210=1,O210-(O210*100)/(100+Set!$C$2),(IF(P210=2,O210-(O210*100)/(100+Set!$C$3),0))),IF(P210=1,O210*Set!$C$2/(100),(IF(P210=2,O210*Set!$C$3/(100),0)))))</f>
        <v>0</v>
      </c>
      <c r="R210" s="335"/>
      <c r="S210" s="336">
        <f t="shared" si="24"/>
        <v>0</v>
      </c>
      <c r="T210" s="337">
        <f t="shared" si="25"/>
        <v>0</v>
      </c>
      <c r="U210" s="336">
        <f t="shared" si="26"/>
        <v>0</v>
      </c>
      <c r="V210" s="336">
        <f t="shared" si="27"/>
        <v>1019.04</v>
      </c>
      <c r="W210" s="336">
        <f t="shared" si="28"/>
        <v>1544</v>
      </c>
    </row>
    <row r="211" s="213" customFormat="1" hidden="1" spans="1:23">
      <c r="A211" s="278">
        <v>1599</v>
      </c>
      <c r="B211" s="67" t="s">
        <v>299</v>
      </c>
      <c r="C211" s="279"/>
      <c r="D211" s="280">
        <f>SUMPRODUCT((Archives!$N$1005:$N$10000=Lang!A$4)*(Archives!$F$1005:$F$10000=$A211)*-Archives!$A$1005:$A$10000)+SUMPRODUCT((Archives!$N$1005:$N$10000=Lang!A$5)*(Archives!$F$1005:$F$10000=$A211)*-Archives!$A$1005:$A$10000)-$C211+$I211</f>
        <v>1</v>
      </c>
      <c r="E211" s="281" t="s">
        <v>161</v>
      </c>
      <c r="F211" s="282">
        <v>194</v>
      </c>
      <c r="G211" s="283">
        <v>128.04</v>
      </c>
      <c r="H211" s="284">
        <v>115.236</v>
      </c>
      <c r="I211" s="319">
        <v>1</v>
      </c>
      <c r="J211" s="320"/>
      <c r="K211" s="321">
        <v>1.94</v>
      </c>
      <c r="L211" s="322"/>
      <c r="M211" s="323"/>
      <c r="N211" s="324"/>
      <c r="O211" s="325">
        <f t="shared" si="23"/>
        <v>0</v>
      </c>
      <c r="P211" s="326">
        <v>1</v>
      </c>
      <c r="Q211" s="338">
        <f>IF(ISBLANK(A211),0,IF(Set!$F$2="TTC",IF(P211=1,O211-(O211*100)/(100+Set!$C$2),(IF(P211=2,O211-(O211*100)/(100+Set!$C$3),0))),IF(P211=1,O211*Set!$C$2/(100),(IF(P211=2,O211*Set!$C$3/(100),0)))))</f>
        <v>0</v>
      </c>
      <c r="R211" s="335"/>
      <c r="S211" s="336">
        <f t="shared" si="24"/>
        <v>0</v>
      </c>
      <c r="T211" s="337">
        <f t="shared" si="25"/>
        <v>0</v>
      </c>
      <c r="U211" s="336">
        <f t="shared" si="26"/>
        <v>0</v>
      </c>
      <c r="V211" s="336">
        <f t="shared" si="27"/>
        <v>128.04</v>
      </c>
      <c r="W211" s="336">
        <f t="shared" si="28"/>
        <v>194</v>
      </c>
    </row>
    <row r="212" s="213" customFormat="1" hidden="1" spans="1:23">
      <c r="A212" s="278">
        <v>1600</v>
      </c>
      <c r="B212" s="67" t="s">
        <v>300</v>
      </c>
      <c r="C212" s="279"/>
      <c r="D212" s="280">
        <f>SUMPRODUCT((Archives!$N$1005:$N$10000=Lang!A$4)*(Archives!$F$1005:$F$10000=$A212)*-Archives!$A$1005:$A$10000)+SUMPRODUCT((Archives!$N$1005:$N$10000=Lang!A$5)*(Archives!$F$1005:$F$10000=$A212)*-Archives!$A$1005:$A$10000)-$C212+$I212</f>
        <v>4</v>
      </c>
      <c r="E212" s="281" t="s">
        <v>161</v>
      </c>
      <c r="F212" s="282">
        <v>195</v>
      </c>
      <c r="G212" s="283">
        <v>128.7</v>
      </c>
      <c r="H212" s="284">
        <v>115.83</v>
      </c>
      <c r="I212" s="319">
        <v>4</v>
      </c>
      <c r="J212" s="320"/>
      <c r="K212" s="321">
        <v>1.95</v>
      </c>
      <c r="L212" s="322"/>
      <c r="M212" s="323"/>
      <c r="N212" s="324"/>
      <c r="O212" s="325">
        <f t="shared" si="23"/>
        <v>0</v>
      </c>
      <c r="P212" s="326">
        <v>1</v>
      </c>
      <c r="Q212" s="338">
        <f>IF(ISBLANK(A212),0,IF(Set!$F$2="TTC",IF(P212=1,O212-(O212*100)/(100+Set!$C$2),(IF(P212=2,O212-(O212*100)/(100+Set!$C$3),0))),IF(P212=1,O212*Set!$C$2/(100),(IF(P212=2,O212*Set!$C$3/(100),0)))))</f>
        <v>0</v>
      </c>
      <c r="R212" s="335"/>
      <c r="S212" s="336">
        <f t="shared" si="24"/>
        <v>0</v>
      </c>
      <c r="T212" s="337">
        <f t="shared" si="25"/>
        <v>0</v>
      </c>
      <c r="U212" s="336">
        <f t="shared" si="26"/>
        <v>0</v>
      </c>
      <c r="V212" s="336">
        <f t="shared" si="27"/>
        <v>514.8</v>
      </c>
      <c r="W212" s="336">
        <f t="shared" si="28"/>
        <v>780</v>
      </c>
    </row>
    <row r="213" s="213" customFormat="1" hidden="1" spans="1:23">
      <c r="A213" s="278">
        <v>1601</v>
      </c>
      <c r="B213" s="67" t="s">
        <v>301</v>
      </c>
      <c r="C213" s="279"/>
      <c r="D213" s="280">
        <f>SUMPRODUCT((Archives!$N$1005:$N$10000=Lang!A$4)*(Archives!$F$1005:$F$10000=$A213)*-Archives!$A$1005:$A$10000)+SUMPRODUCT((Archives!$N$1005:$N$10000=Lang!A$5)*(Archives!$F$1005:$F$10000=$A213)*-Archives!$A$1005:$A$10000)-$C213+$I213</f>
        <v>7</v>
      </c>
      <c r="E213" s="281" t="s">
        <v>161</v>
      </c>
      <c r="F213" s="282">
        <v>196</v>
      </c>
      <c r="G213" s="283">
        <v>129.36</v>
      </c>
      <c r="H213" s="284">
        <v>116.424</v>
      </c>
      <c r="I213" s="319">
        <v>7</v>
      </c>
      <c r="J213" s="320"/>
      <c r="K213" s="321">
        <v>1.96</v>
      </c>
      <c r="L213" s="322"/>
      <c r="M213" s="323"/>
      <c r="N213" s="324"/>
      <c r="O213" s="325">
        <f t="shared" si="23"/>
        <v>0</v>
      </c>
      <c r="P213" s="326">
        <v>1</v>
      </c>
      <c r="Q213" s="338">
        <f>IF(ISBLANK(A213),0,IF(Set!$F$2="TTC",IF(P213=1,O213-(O213*100)/(100+Set!$C$2),(IF(P213=2,O213-(O213*100)/(100+Set!$C$3),0))),IF(P213=1,O213*Set!$C$2/(100),(IF(P213=2,O213*Set!$C$3/(100),0)))))</f>
        <v>0</v>
      </c>
      <c r="R213" s="335"/>
      <c r="S213" s="336">
        <f t="shared" si="24"/>
        <v>0</v>
      </c>
      <c r="T213" s="337">
        <f t="shared" si="25"/>
        <v>0</v>
      </c>
      <c r="U213" s="336">
        <f t="shared" si="26"/>
        <v>0</v>
      </c>
      <c r="V213" s="336">
        <f t="shared" si="27"/>
        <v>905.52</v>
      </c>
      <c r="W213" s="336">
        <f t="shared" si="28"/>
        <v>1372</v>
      </c>
    </row>
    <row r="214" s="213" customFormat="1" hidden="1" spans="1:23">
      <c r="A214" s="278">
        <v>1602</v>
      </c>
      <c r="B214" s="67" t="s">
        <v>302</v>
      </c>
      <c r="C214" s="279"/>
      <c r="D214" s="280">
        <f>SUMPRODUCT((Archives!$N$1005:$N$10000=Lang!A$4)*(Archives!$F$1005:$F$10000=$A214)*-Archives!$A$1005:$A$10000)+SUMPRODUCT((Archives!$N$1005:$N$10000=Lang!A$5)*(Archives!$F$1005:$F$10000=$A214)*-Archives!$A$1005:$A$10000)-$C214+$I214</f>
        <v>0</v>
      </c>
      <c r="E214" s="281" t="s">
        <v>161</v>
      </c>
      <c r="F214" s="282">
        <v>197</v>
      </c>
      <c r="G214" s="283">
        <v>130.02</v>
      </c>
      <c r="H214" s="284">
        <v>117.018</v>
      </c>
      <c r="I214" s="319">
        <v>0</v>
      </c>
      <c r="J214" s="320"/>
      <c r="K214" s="321">
        <v>1.97</v>
      </c>
      <c r="L214" s="322"/>
      <c r="M214" s="323"/>
      <c r="N214" s="324"/>
      <c r="O214" s="325">
        <f t="shared" si="23"/>
        <v>0</v>
      </c>
      <c r="P214" s="326">
        <v>1</v>
      </c>
      <c r="Q214" s="338">
        <f>IF(ISBLANK(A214),0,IF(Set!$F$2="TTC",IF(P214=1,O214-(O214*100)/(100+Set!$C$2),(IF(P214=2,O214-(O214*100)/(100+Set!$C$3),0))),IF(P214=1,O214*Set!$C$2/(100),(IF(P214=2,O214*Set!$C$3/(100),0)))))</f>
        <v>0</v>
      </c>
      <c r="R214" s="335"/>
      <c r="S214" s="336">
        <f t="shared" si="24"/>
        <v>0</v>
      </c>
      <c r="T214" s="337">
        <f t="shared" si="25"/>
        <v>0</v>
      </c>
      <c r="U214" s="336">
        <f t="shared" si="26"/>
        <v>0</v>
      </c>
      <c r="V214" s="336">
        <f t="shared" si="27"/>
        <v>0</v>
      </c>
      <c r="W214" s="336">
        <f t="shared" si="28"/>
        <v>0</v>
      </c>
    </row>
    <row r="215" s="213" customFormat="1" hidden="1" spans="1:23">
      <c r="A215" s="278">
        <v>1603</v>
      </c>
      <c r="B215" s="67" t="s">
        <v>303</v>
      </c>
      <c r="C215" s="279"/>
      <c r="D215" s="280">
        <f>SUMPRODUCT((Archives!$N$1005:$N$10000=Lang!A$4)*(Archives!$F$1005:$F$10000=$A215)*-Archives!$A$1005:$A$10000)+SUMPRODUCT((Archives!$N$1005:$N$10000=Lang!A$5)*(Archives!$F$1005:$F$10000=$A215)*-Archives!$A$1005:$A$10000)-$C215+$I215</f>
        <v>3</v>
      </c>
      <c r="E215" s="281" t="s">
        <v>161</v>
      </c>
      <c r="F215" s="282">
        <v>198</v>
      </c>
      <c r="G215" s="283">
        <v>130.68</v>
      </c>
      <c r="H215" s="284">
        <v>117.612</v>
      </c>
      <c r="I215" s="319">
        <v>3</v>
      </c>
      <c r="J215" s="320"/>
      <c r="K215" s="321">
        <v>1.98</v>
      </c>
      <c r="L215" s="322"/>
      <c r="M215" s="323"/>
      <c r="N215" s="324"/>
      <c r="O215" s="325">
        <f t="shared" si="23"/>
        <v>0</v>
      </c>
      <c r="P215" s="326">
        <v>1</v>
      </c>
      <c r="Q215" s="338">
        <f>IF(ISBLANK(A215),0,IF(Set!$F$2="TTC",IF(P215=1,O215-(O215*100)/(100+Set!$C$2),(IF(P215=2,O215-(O215*100)/(100+Set!$C$3),0))),IF(P215=1,O215*Set!$C$2/(100),(IF(P215=2,O215*Set!$C$3/(100),0)))))</f>
        <v>0</v>
      </c>
      <c r="R215" s="335"/>
      <c r="S215" s="336">
        <f t="shared" si="24"/>
        <v>0</v>
      </c>
      <c r="T215" s="337">
        <f t="shared" si="25"/>
        <v>0</v>
      </c>
      <c r="U215" s="336">
        <f t="shared" si="26"/>
        <v>0</v>
      </c>
      <c r="V215" s="336">
        <f t="shared" si="27"/>
        <v>392.04</v>
      </c>
      <c r="W215" s="336">
        <f t="shared" si="28"/>
        <v>594</v>
      </c>
    </row>
    <row r="216" s="213" customFormat="1" hidden="1" spans="1:23">
      <c r="A216" s="278">
        <v>1604</v>
      </c>
      <c r="B216" s="67" t="s">
        <v>304</v>
      </c>
      <c r="C216" s="279"/>
      <c r="D216" s="280">
        <f>SUMPRODUCT((Archives!$N$1005:$N$10000=Lang!A$4)*(Archives!$F$1005:$F$10000=$A216)*-Archives!$A$1005:$A$10000)+SUMPRODUCT((Archives!$N$1005:$N$10000=Lang!A$5)*(Archives!$F$1005:$F$10000=$A216)*-Archives!$A$1005:$A$10000)-$C216+$I216</f>
        <v>5</v>
      </c>
      <c r="E216" s="281" t="s">
        <v>161</v>
      </c>
      <c r="F216" s="282">
        <v>199</v>
      </c>
      <c r="G216" s="283">
        <v>131.34</v>
      </c>
      <c r="H216" s="284">
        <v>118.206</v>
      </c>
      <c r="I216" s="319">
        <v>5</v>
      </c>
      <c r="J216" s="320"/>
      <c r="K216" s="321">
        <v>1.99</v>
      </c>
      <c r="L216" s="322"/>
      <c r="M216" s="323"/>
      <c r="N216" s="324"/>
      <c r="O216" s="325">
        <f t="shared" si="23"/>
        <v>0</v>
      </c>
      <c r="P216" s="326">
        <v>1</v>
      </c>
      <c r="Q216" s="338">
        <f>IF(ISBLANK(A216),0,IF(Set!$F$2="TTC",IF(P216=1,O216-(O216*100)/(100+Set!$C$2),(IF(P216=2,O216-(O216*100)/(100+Set!$C$3),0))),IF(P216=1,O216*Set!$C$2/(100),(IF(P216=2,O216*Set!$C$3/(100),0)))))</f>
        <v>0</v>
      </c>
      <c r="R216" s="335"/>
      <c r="S216" s="336">
        <f t="shared" si="24"/>
        <v>0</v>
      </c>
      <c r="T216" s="337">
        <f t="shared" si="25"/>
        <v>0</v>
      </c>
      <c r="U216" s="336">
        <f t="shared" si="26"/>
        <v>0</v>
      </c>
      <c r="V216" s="336">
        <f t="shared" si="27"/>
        <v>656.7</v>
      </c>
      <c r="W216" s="336">
        <f t="shared" si="28"/>
        <v>995</v>
      </c>
    </row>
    <row r="217" s="213" customFormat="1" hidden="1" spans="1:23">
      <c r="A217" s="278">
        <v>1605</v>
      </c>
      <c r="B217" s="67" t="s">
        <v>305</v>
      </c>
      <c r="C217" s="279"/>
      <c r="D217" s="280">
        <f>SUMPRODUCT((Archives!$N$1005:$N$10000=Lang!A$4)*(Archives!$F$1005:$F$10000=$A217)*-Archives!$A$1005:$A$10000)+SUMPRODUCT((Archives!$N$1005:$N$10000=Lang!A$5)*(Archives!$F$1005:$F$10000=$A217)*-Archives!$A$1005:$A$10000)-$C217+$I217</f>
        <v>2</v>
      </c>
      <c r="E217" s="281" t="s">
        <v>161</v>
      </c>
      <c r="F217" s="282">
        <v>200</v>
      </c>
      <c r="G217" s="283">
        <v>160.1</v>
      </c>
      <c r="H217" s="284">
        <v>151.75</v>
      </c>
      <c r="I217" s="319">
        <f>2</f>
        <v>2</v>
      </c>
      <c r="J217" s="320"/>
      <c r="K217" s="321">
        <v>2</v>
      </c>
      <c r="L217" s="322"/>
      <c r="M217" s="323"/>
      <c r="N217" s="324"/>
      <c r="O217" s="325">
        <f t="shared" si="23"/>
        <v>0</v>
      </c>
      <c r="P217" s="326">
        <v>1</v>
      </c>
      <c r="Q217" s="338">
        <f>IF(ISBLANK(A217),0,IF(Set!$F$2="TTC",IF(P217=1,O217-(O217*100)/(100+Set!$C$2),(IF(P217=2,O217-(O217*100)/(100+Set!$C$3),0))),IF(P217=1,O217*Set!$C$2/(100),(IF(P217=2,O217*Set!$C$3/(100),0)))))</f>
        <v>0</v>
      </c>
      <c r="R217" s="335"/>
      <c r="S217" s="336">
        <f t="shared" si="24"/>
        <v>0</v>
      </c>
      <c r="T217" s="337">
        <f t="shared" si="25"/>
        <v>0</v>
      </c>
      <c r="U217" s="336">
        <f t="shared" si="26"/>
        <v>0</v>
      </c>
      <c r="V217" s="336">
        <f t="shared" si="27"/>
        <v>320.2</v>
      </c>
      <c r="W217" s="336">
        <f t="shared" si="28"/>
        <v>400</v>
      </c>
    </row>
    <row r="218" s="213" customFormat="1" ht="38.25" hidden="1" spans="1:23">
      <c r="A218" s="278"/>
      <c r="B218" s="67" t="s">
        <v>306</v>
      </c>
      <c r="C218" s="279"/>
      <c r="D218" s="280">
        <f>SUMPRODUCT((Archives!$N$1005:$N$10000=Lang!A$4)*(Archives!$F$1005:$F$10000=$A218)*-Archives!$A$1005:$A$10000)+SUMPRODUCT((Archives!$N$1005:$N$10000=Lang!A$5)*(Archives!$F$1005:$F$10000=$A218)*-Archives!$A$1005:$A$10000)-$C218+$I218</f>
        <v>0</v>
      </c>
      <c r="E218" s="281"/>
      <c r="F218" s="282"/>
      <c r="G218" s="283"/>
      <c r="H218" s="284"/>
      <c r="I218" s="319"/>
      <c r="J218" s="320"/>
      <c r="K218" s="321"/>
      <c r="L218" s="322"/>
      <c r="M218" s="323"/>
      <c r="N218" s="324"/>
      <c r="O218" s="325">
        <f t="shared" si="23"/>
        <v>0</v>
      </c>
      <c r="P218" s="326"/>
      <c r="Q218" s="338">
        <f>IF(ISBLANK(A218),0,IF(Set!$F$2="TTC",IF(P218=1,O218-(O218*100)/(100+Set!$C$2),(IF(P218=2,O218-(O218*100)/(100+Set!$C$3),0))),IF(P218=1,O218*Set!$C$2/(100),(IF(P218=2,O218*Set!$C$3/(100),0)))))</f>
        <v>0</v>
      </c>
      <c r="R218" s="335"/>
      <c r="S218" s="336">
        <f t="shared" si="24"/>
        <v>0</v>
      </c>
      <c r="T218" s="337">
        <f t="shared" si="25"/>
        <v>0</v>
      </c>
      <c r="U218" s="336">
        <f t="shared" si="26"/>
        <v>0</v>
      </c>
      <c r="V218" s="336">
        <f t="shared" si="27"/>
        <v>0</v>
      </c>
      <c r="W218" s="336">
        <f t="shared" si="28"/>
        <v>0</v>
      </c>
    </row>
    <row r="219" s="213" customFormat="1" hidden="1" spans="1:23">
      <c r="A219" s="278"/>
      <c r="B219" s="67"/>
      <c r="C219" s="279"/>
      <c r="D219" s="280">
        <f>SUMPRODUCT((Archives!$N$1005:$N$10000=Lang!A$4)*(Archives!$F$1005:$F$10000=$A219)*-Archives!$A$1005:$A$10000)+SUMPRODUCT((Archives!$N$1005:$N$10000=Lang!A$5)*(Archives!$F$1005:$F$10000=$A219)*-Archives!$A$1005:$A$10000)-$C219+$I219</f>
        <v>0</v>
      </c>
      <c r="E219" s="281"/>
      <c r="F219" s="282"/>
      <c r="G219" s="283"/>
      <c r="H219" s="284"/>
      <c r="I219" s="319"/>
      <c r="J219" s="320"/>
      <c r="K219" s="321"/>
      <c r="L219" s="322"/>
      <c r="M219" s="323"/>
      <c r="N219" s="324"/>
      <c r="O219" s="325">
        <f t="shared" si="23"/>
        <v>0</v>
      </c>
      <c r="P219" s="326"/>
      <c r="Q219" s="338">
        <f>IF(ISBLANK(A219),0,IF(Set!$F$2="TTC",IF(P219=1,O219-(O219*100)/(100+Set!$C$2),(IF(P219=2,O219-(O219*100)/(100+Set!$C$3),0))),IF(P219=1,O219*Set!$C$2/(100),(IF(P219=2,O219*Set!$C$3/(100),0)))))</f>
        <v>0</v>
      </c>
      <c r="R219" s="335"/>
      <c r="S219" s="336">
        <f t="shared" si="24"/>
        <v>0</v>
      </c>
      <c r="T219" s="337">
        <f t="shared" si="25"/>
        <v>0</v>
      </c>
      <c r="U219" s="336">
        <f t="shared" si="26"/>
        <v>0</v>
      </c>
      <c r="V219" s="336">
        <f t="shared" si="27"/>
        <v>0</v>
      </c>
      <c r="W219" s="336">
        <f t="shared" si="28"/>
        <v>0</v>
      </c>
    </row>
    <row r="220" s="213" customFormat="1" hidden="1" spans="1:23">
      <c r="A220" s="278"/>
      <c r="B220" s="67"/>
      <c r="C220" s="279"/>
      <c r="D220" s="280">
        <f>SUMPRODUCT((Archives!$N$1005:$N$10000=Lang!A$4)*(Archives!$F$1005:$F$10000=$A220)*-Archives!$A$1005:$A$10000)+SUMPRODUCT((Archives!$N$1005:$N$10000=Lang!A$5)*(Archives!$F$1005:$F$10000=$A220)*-Archives!$A$1005:$A$10000)-$C220+$I220</f>
        <v>0</v>
      </c>
      <c r="E220" s="281"/>
      <c r="F220" s="282"/>
      <c r="G220" s="283"/>
      <c r="H220" s="284"/>
      <c r="I220" s="319"/>
      <c r="J220" s="320"/>
      <c r="K220" s="321"/>
      <c r="L220" s="322"/>
      <c r="M220" s="323"/>
      <c r="N220" s="324"/>
      <c r="O220" s="325">
        <f t="shared" si="23"/>
        <v>0</v>
      </c>
      <c r="P220" s="326"/>
      <c r="Q220" s="338">
        <f>IF(ISBLANK(A220),0,IF(Set!$F$2="TTC",IF(P220=1,O220-(O220*100)/(100+Set!$C$2),(IF(P220=2,O220-(O220*100)/(100+Set!$C$3),0))),IF(P220=1,O220*Set!$C$2/(100),(IF(P220=2,O220*Set!$C$3/(100),0)))))</f>
        <v>0</v>
      </c>
      <c r="R220" s="335"/>
      <c r="S220" s="336">
        <f t="shared" si="24"/>
        <v>0</v>
      </c>
      <c r="T220" s="337">
        <f t="shared" si="25"/>
        <v>0</v>
      </c>
      <c r="U220" s="336">
        <f t="shared" si="26"/>
        <v>0</v>
      </c>
      <c r="V220" s="336">
        <f t="shared" si="27"/>
        <v>0</v>
      </c>
      <c r="W220" s="336">
        <f t="shared" si="28"/>
        <v>0</v>
      </c>
    </row>
    <row r="221" s="213" customFormat="1" hidden="1" spans="1:23">
      <c r="A221" s="278"/>
      <c r="B221" s="67"/>
      <c r="C221" s="279"/>
      <c r="D221" s="280">
        <f>SUMPRODUCT((Archives!$N$1005:$N$10000=Lang!A$4)*(Archives!$F$1005:$F$10000=$A221)*-Archives!$A$1005:$A$10000)+SUMPRODUCT((Archives!$N$1005:$N$10000=Lang!A$5)*(Archives!$F$1005:$F$10000=$A221)*-Archives!$A$1005:$A$10000)-$C221+$I221</f>
        <v>0</v>
      </c>
      <c r="E221" s="281"/>
      <c r="F221" s="282"/>
      <c r="G221" s="283"/>
      <c r="H221" s="284"/>
      <c r="I221" s="319"/>
      <c r="J221" s="320"/>
      <c r="K221" s="321"/>
      <c r="L221" s="322"/>
      <c r="M221" s="323"/>
      <c r="N221" s="324"/>
      <c r="O221" s="325">
        <f t="shared" si="23"/>
        <v>0</v>
      </c>
      <c r="P221" s="326"/>
      <c r="Q221" s="338">
        <f>IF(ISBLANK(A221),0,IF(Set!$F$2="TTC",IF(P221=1,O221-(O221*100)/(100+Set!$C$2),(IF(P221=2,O221-(O221*100)/(100+Set!$C$3),0))),IF(P221=1,O221*Set!$C$2/(100),(IF(P221=2,O221*Set!$C$3/(100),0)))))</f>
        <v>0</v>
      </c>
      <c r="R221" s="335"/>
      <c r="S221" s="336">
        <f t="shared" si="24"/>
        <v>0</v>
      </c>
      <c r="T221" s="337">
        <f t="shared" si="25"/>
        <v>0</v>
      </c>
      <c r="U221" s="336">
        <f t="shared" si="26"/>
        <v>0</v>
      </c>
      <c r="V221" s="336">
        <f t="shared" si="27"/>
        <v>0</v>
      </c>
      <c r="W221" s="336">
        <f t="shared" si="28"/>
        <v>0</v>
      </c>
    </row>
    <row r="222" s="213" customFormat="1" hidden="1" spans="1:23">
      <c r="A222" s="278"/>
      <c r="B222" s="67"/>
      <c r="C222" s="279"/>
      <c r="D222" s="280">
        <f>SUMPRODUCT((Archives!$N$1005:$N$10000=Lang!A$4)*(Archives!$F$1005:$F$10000=$A222)*-Archives!$A$1005:$A$10000)+SUMPRODUCT((Archives!$N$1005:$N$10000=Lang!A$5)*(Archives!$F$1005:$F$10000=$A222)*-Archives!$A$1005:$A$10000)-$C222+$I222</f>
        <v>0</v>
      </c>
      <c r="E222" s="281"/>
      <c r="F222" s="282"/>
      <c r="G222" s="283"/>
      <c r="H222" s="284"/>
      <c r="I222" s="319"/>
      <c r="J222" s="320"/>
      <c r="K222" s="321"/>
      <c r="L222" s="322"/>
      <c r="M222" s="323"/>
      <c r="N222" s="324"/>
      <c r="O222" s="325">
        <f t="shared" si="23"/>
        <v>0</v>
      </c>
      <c r="P222" s="326"/>
      <c r="Q222" s="338">
        <f>IF(ISBLANK(A222),0,IF(Set!$F$2="TTC",IF(P222=1,O222-(O222*100)/(100+Set!$C$2),(IF(P222=2,O222-(O222*100)/(100+Set!$C$3),0))),IF(P222=1,O222*Set!$C$2/(100),(IF(P222=2,O222*Set!$C$3/(100),0)))))</f>
        <v>0</v>
      </c>
      <c r="R222" s="335"/>
      <c r="S222" s="336">
        <f t="shared" si="24"/>
        <v>0</v>
      </c>
      <c r="T222" s="337">
        <f t="shared" si="25"/>
        <v>0</v>
      </c>
      <c r="U222" s="336">
        <f t="shared" si="26"/>
        <v>0</v>
      </c>
      <c r="V222" s="336">
        <f t="shared" si="27"/>
        <v>0</v>
      </c>
      <c r="W222" s="336">
        <f t="shared" si="28"/>
        <v>0</v>
      </c>
    </row>
    <row r="223" s="213" customFormat="1" hidden="1" spans="1:23">
      <c r="A223" s="278"/>
      <c r="B223" s="67"/>
      <c r="C223" s="279"/>
      <c r="D223" s="280">
        <f>SUMPRODUCT((Archives!$N$1005:$N$10000=Lang!A$4)*(Archives!$F$1005:$F$10000=$A223)*-Archives!$A$1005:$A$10000)+SUMPRODUCT((Archives!$N$1005:$N$10000=Lang!A$5)*(Archives!$F$1005:$F$10000=$A223)*-Archives!$A$1005:$A$10000)-$C223+$I223</f>
        <v>0</v>
      </c>
      <c r="E223" s="281"/>
      <c r="F223" s="282"/>
      <c r="G223" s="283"/>
      <c r="H223" s="284"/>
      <c r="I223" s="319"/>
      <c r="J223" s="320"/>
      <c r="K223" s="321"/>
      <c r="L223" s="322"/>
      <c r="M223" s="323"/>
      <c r="N223" s="324"/>
      <c r="O223" s="325">
        <f t="shared" si="23"/>
        <v>0</v>
      </c>
      <c r="P223" s="326"/>
      <c r="Q223" s="338">
        <f>IF(ISBLANK(A223),0,IF(Set!$F$2="TTC",IF(P223=1,O223-(O223*100)/(100+Set!$C$2),(IF(P223=2,O223-(O223*100)/(100+Set!$C$3),0))),IF(P223=1,O223*Set!$C$2/(100),(IF(P223=2,O223*Set!$C$3/(100),0)))))</f>
        <v>0</v>
      </c>
      <c r="R223" s="335"/>
      <c r="S223" s="336">
        <f t="shared" si="24"/>
        <v>0</v>
      </c>
      <c r="T223" s="337">
        <f t="shared" si="25"/>
        <v>0</v>
      </c>
      <c r="U223" s="336">
        <f t="shared" si="26"/>
        <v>0</v>
      </c>
      <c r="V223" s="336">
        <f t="shared" si="27"/>
        <v>0</v>
      </c>
      <c r="W223" s="336">
        <f t="shared" si="28"/>
        <v>0</v>
      </c>
    </row>
    <row r="224" s="213" customFormat="1" hidden="1" spans="1:23">
      <c r="A224" s="278"/>
      <c r="B224" s="67"/>
      <c r="C224" s="279"/>
      <c r="D224" s="280">
        <f>SUMPRODUCT((Archives!$N$1005:$N$10000=Lang!A$4)*(Archives!$F$1005:$F$10000=$A224)*-Archives!$A$1005:$A$10000)+SUMPRODUCT((Archives!$N$1005:$N$10000=Lang!A$5)*(Archives!$F$1005:$F$10000=$A224)*-Archives!$A$1005:$A$10000)-$C224+$I224</f>
        <v>0</v>
      </c>
      <c r="E224" s="281"/>
      <c r="F224" s="282"/>
      <c r="G224" s="283"/>
      <c r="H224" s="284"/>
      <c r="I224" s="319"/>
      <c r="J224" s="320"/>
      <c r="K224" s="321"/>
      <c r="L224" s="322"/>
      <c r="M224" s="323"/>
      <c r="N224" s="324"/>
      <c r="O224" s="325">
        <f t="shared" si="23"/>
        <v>0</v>
      </c>
      <c r="P224" s="326"/>
      <c r="Q224" s="338">
        <f>IF(ISBLANK(A224),0,IF(Set!$F$2="TTC",IF(P224=1,O224-(O224*100)/(100+Set!$C$2),(IF(P224=2,O224-(O224*100)/(100+Set!$C$3),0))),IF(P224=1,O224*Set!$C$2/(100),(IF(P224=2,O224*Set!$C$3/(100),0)))))</f>
        <v>0</v>
      </c>
      <c r="R224" s="335"/>
      <c r="S224" s="336">
        <f t="shared" si="24"/>
        <v>0</v>
      </c>
      <c r="T224" s="337">
        <f t="shared" si="25"/>
        <v>0</v>
      </c>
      <c r="U224" s="336">
        <f t="shared" si="26"/>
        <v>0</v>
      </c>
      <c r="V224" s="336">
        <f t="shared" si="27"/>
        <v>0</v>
      </c>
      <c r="W224" s="336">
        <f t="shared" si="28"/>
        <v>0</v>
      </c>
    </row>
    <row r="225" s="213" customFormat="1" hidden="1" spans="1:23">
      <c r="A225" s="278"/>
      <c r="B225" s="67"/>
      <c r="C225" s="279"/>
      <c r="D225" s="280">
        <f>SUMPRODUCT((Archives!$N$1005:$N$10000=Lang!A$4)*(Archives!$F$1005:$F$10000=$A225)*-Archives!$A$1005:$A$10000)+SUMPRODUCT((Archives!$N$1005:$N$10000=Lang!A$5)*(Archives!$F$1005:$F$10000=$A225)*-Archives!$A$1005:$A$10000)-$C225+$I225</f>
        <v>0</v>
      </c>
      <c r="E225" s="281"/>
      <c r="F225" s="282"/>
      <c r="G225" s="283"/>
      <c r="H225" s="284"/>
      <c r="I225" s="319"/>
      <c r="J225" s="320"/>
      <c r="K225" s="321"/>
      <c r="L225" s="322"/>
      <c r="M225" s="323"/>
      <c r="N225" s="324"/>
      <c r="O225" s="325">
        <f t="shared" si="23"/>
        <v>0</v>
      </c>
      <c r="P225" s="326"/>
      <c r="Q225" s="338">
        <f>IF(ISBLANK(A225),0,IF(Set!$F$2="TTC",IF(P225=1,O225-(O225*100)/(100+Set!$C$2),(IF(P225=2,O225-(O225*100)/(100+Set!$C$3),0))),IF(P225=1,O225*Set!$C$2/(100),(IF(P225=2,O225*Set!$C$3/(100),0)))))</f>
        <v>0</v>
      </c>
      <c r="R225" s="335"/>
      <c r="S225" s="336">
        <f t="shared" si="24"/>
        <v>0</v>
      </c>
      <c r="T225" s="337">
        <f t="shared" si="25"/>
        <v>0</v>
      </c>
      <c r="U225" s="336">
        <f t="shared" si="26"/>
        <v>0</v>
      </c>
      <c r="V225" s="336">
        <f t="shared" si="27"/>
        <v>0</v>
      </c>
      <c r="W225" s="336">
        <f t="shared" si="28"/>
        <v>0</v>
      </c>
    </row>
    <row r="226" s="213" customFormat="1" hidden="1" spans="1:23">
      <c r="A226" s="278"/>
      <c r="B226" s="67"/>
      <c r="C226" s="279"/>
      <c r="D226" s="280">
        <f>SUMPRODUCT((Archives!$N$1005:$N$10000=Lang!A$4)*(Archives!$F$1005:$F$10000=$A226)*-Archives!$A$1005:$A$10000)+SUMPRODUCT((Archives!$N$1005:$N$10000=Lang!A$5)*(Archives!$F$1005:$F$10000=$A226)*-Archives!$A$1005:$A$10000)-$C226+$I226</f>
        <v>0</v>
      </c>
      <c r="E226" s="281"/>
      <c r="F226" s="282"/>
      <c r="G226" s="283"/>
      <c r="H226" s="284"/>
      <c r="I226" s="319"/>
      <c r="J226" s="320"/>
      <c r="K226" s="321"/>
      <c r="L226" s="322"/>
      <c r="M226" s="323"/>
      <c r="N226" s="324"/>
      <c r="O226" s="325">
        <f t="shared" si="23"/>
        <v>0</v>
      </c>
      <c r="P226" s="326"/>
      <c r="Q226" s="338">
        <f>IF(ISBLANK(A226),0,IF(Set!$F$2="TTC",IF(P226=1,O226-(O226*100)/(100+Set!$C$2),(IF(P226=2,O226-(O226*100)/(100+Set!$C$3),0))),IF(P226=1,O226*Set!$C$2/(100),(IF(P226=2,O226*Set!$C$3/(100),0)))))</f>
        <v>0</v>
      </c>
      <c r="R226" s="335"/>
      <c r="S226" s="336">
        <f t="shared" si="24"/>
        <v>0</v>
      </c>
      <c r="T226" s="337">
        <f t="shared" si="25"/>
        <v>0</v>
      </c>
      <c r="U226" s="336">
        <f t="shared" si="26"/>
        <v>0</v>
      </c>
      <c r="V226" s="336">
        <f t="shared" si="27"/>
        <v>0</v>
      </c>
      <c r="W226" s="336">
        <f t="shared" si="28"/>
        <v>0</v>
      </c>
    </row>
    <row r="227" s="213" customFormat="1" hidden="1" spans="1:23">
      <c r="A227" s="278"/>
      <c r="B227" s="67"/>
      <c r="C227" s="279"/>
      <c r="D227" s="280">
        <f>SUMPRODUCT((Archives!$N$1005:$N$10000=Lang!A$4)*(Archives!$F$1005:$F$10000=$A227)*-Archives!$A$1005:$A$10000)+SUMPRODUCT((Archives!$N$1005:$N$10000=Lang!A$5)*(Archives!$F$1005:$F$10000=$A227)*-Archives!$A$1005:$A$10000)-$C227+$I227</f>
        <v>0</v>
      </c>
      <c r="E227" s="281"/>
      <c r="F227" s="282"/>
      <c r="G227" s="283"/>
      <c r="H227" s="284"/>
      <c r="I227" s="319"/>
      <c r="J227" s="320"/>
      <c r="K227" s="321"/>
      <c r="L227" s="322"/>
      <c r="M227" s="323"/>
      <c r="N227" s="324"/>
      <c r="O227" s="325">
        <f t="shared" si="23"/>
        <v>0</v>
      </c>
      <c r="P227" s="326"/>
      <c r="Q227" s="338">
        <f>IF(ISBLANK(A227),0,IF(Set!$F$2="TTC",IF(P227=1,O227-(O227*100)/(100+Set!$C$2),(IF(P227=2,O227-(O227*100)/(100+Set!$C$3),0))),IF(P227=1,O227*Set!$C$2/(100),(IF(P227=2,O227*Set!$C$3/(100),0)))))</f>
        <v>0</v>
      </c>
      <c r="R227" s="335"/>
      <c r="S227" s="336">
        <f t="shared" si="24"/>
        <v>0</v>
      </c>
      <c r="T227" s="337">
        <f t="shared" si="25"/>
        <v>0</v>
      </c>
      <c r="U227" s="336">
        <f t="shared" si="26"/>
        <v>0</v>
      </c>
      <c r="V227" s="336">
        <f t="shared" si="27"/>
        <v>0</v>
      </c>
      <c r="W227" s="336">
        <f t="shared" si="28"/>
        <v>0</v>
      </c>
    </row>
    <row r="228" s="213" customFormat="1" hidden="1" spans="1:23">
      <c r="A228" s="278"/>
      <c r="B228" s="67"/>
      <c r="C228" s="279"/>
      <c r="D228" s="280">
        <f>SUMPRODUCT((Archives!$N$1005:$N$10000=Lang!A$4)*(Archives!$F$1005:$F$10000=$A228)*-Archives!$A$1005:$A$10000)+SUMPRODUCT((Archives!$N$1005:$N$10000=Lang!A$5)*(Archives!$F$1005:$F$10000=$A228)*-Archives!$A$1005:$A$10000)-$C228+$I228</f>
        <v>0</v>
      </c>
      <c r="E228" s="281"/>
      <c r="F228" s="282"/>
      <c r="G228" s="283"/>
      <c r="H228" s="284"/>
      <c r="I228" s="319"/>
      <c r="J228" s="320"/>
      <c r="K228" s="321"/>
      <c r="L228" s="322"/>
      <c r="M228" s="323"/>
      <c r="N228" s="324"/>
      <c r="O228" s="325">
        <f t="shared" si="23"/>
        <v>0</v>
      </c>
      <c r="P228" s="326"/>
      <c r="Q228" s="338">
        <f>IF(ISBLANK(A228),0,IF(Set!$F$2="TTC",IF(P228=1,O228-(O228*100)/(100+Set!$C$2),(IF(P228=2,O228-(O228*100)/(100+Set!$C$3),0))),IF(P228=1,O228*Set!$C$2/(100),(IF(P228=2,O228*Set!$C$3/(100),0)))))</f>
        <v>0</v>
      </c>
      <c r="R228" s="335"/>
      <c r="S228" s="336">
        <f t="shared" si="24"/>
        <v>0</v>
      </c>
      <c r="T228" s="337">
        <f t="shared" si="25"/>
        <v>0</v>
      </c>
      <c r="U228" s="336">
        <f t="shared" si="26"/>
        <v>0</v>
      </c>
      <c r="V228" s="336">
        <f t="shared" si="27"/>
        <v>0</v>
      </c>
      <c r="W228" s="336">
        <f t="shared" si="28"/>
        <v>0</v>
      </c>
    </row>
    <row r="229" s="213" customFormat="1" hidden="1" spans="1:23">
      <c r="A229" s="278"/>
      <c r="B229" s="67"/>
      <c r="C229" s="279"/>
      <c r="D229" s="280">
        <f>SUMPRODUCT((Archives!$N$1005:$N$10000=Lang!A$4)*(Archives!$F$1005:$F$10000=$A229)*-Archives!$A$1005:$A$10000)+SUMPRODUCT((Archives!$N$1005:$N$10000=Lang!A$5)*(Archives!$F$1005:$F$10000=$A229)*-Archives!$A$1005:$A$10000)-$C229+$I229</f>
        <v>0</v>
      </c>
      <c r="E229" s="281"/>
      <c r="F229" s="282"/>
      <c r="G229" s="283"/>
      <c r="H229" s="284"/>
      <c r="I229" s="319"/>
      <c r="J229" s="320"/>
      <c r="K229" s="321"/>
      <c r="L229" s="322"/>
      <c r="M229" s="323"/>
      <c r="N229" s="324"/>
      <c r="O229" s="325">
        <f t="shared" si="23"/>
        <v>0</v>
      </c>
      <c r="P229" s="326"/>
      <c r="Q229" s="338">
        <f>IF(ISBLANK(A229),0,IF(Set!$F$2="TTC",IF(P229=1,O229-(O229*100)/(100+Set!$C$2),(IF(P229=2,O229-(O229*100)/(100+Set!$C$3),0))),IF(P229=1,O229*Set!$C$2/(100),(IF(P229=2,O229*Set!$C$3/(100),0)))))</f>
        <v>0</v>
      </c>
      <c r="R229" s="335"/>
      <c r="S229" s="336">
        <f t="shared" si="24"/>
        <v>0</v>
      </c>
      <c r="T229" s="337">
        <f t="shared" si="25"/>
        <v>0</v>
      </c>
      <c r="U229" s="336">
        <f t="shared" si="26"/>
        <v>0</v>
      </c>
      <c r="V229" s="336">
        <f t="shared" si="27"/>
        <v>0</v>
      </c>
      <c r="W229" s="336">
        <f t="shared" si="28"/>
        <v>0</v>
      </c>
    </row>
    <row r="230" s="213" customFormat="1" hidden="1" spans="1:23">
      <c r="A230" s="278"/>
      <c r="B230" s="67"/>
      <c r="C230" s="279"/>
      <c r="D230" s="280">
        <f>SUMPRODUCT((Archives!$N$1005:$N$10000=Lang!A$4)*(Archives!$F$1005:$F$10000=$A230)*-Archives!$A$1005:$A$10000)+SUMPRODUCT((Archives!$N$1005:$N$10000=Lang!A$5)*(Archives!$F$1005:$F$10000=$A230)*-Archives!$A$1005:$A$10000)-$C230+$I230</f>
        <v>0</v>
      </c>
      <c r="E230" s="281"/>
      <c r="F230" s="282"/>
      <c r="G230" s="283"/>
      <c r="H230" s="284"/>
      <c r="I230" s="319"/>
      <c r="J230" s="320"/>
      <c r="K230" s="321"/>
      <c r="L230" s="322"/>
      <c r="M230" s="323"/>
      <c r="N230" s="324"/>
      <c r="O230" s="325">
        <f t="shared" si="23"/>
        <v>0</v>
      </c>
      <c r="P230" s="326"/>
      <c r="Q230" s="338">
        <f>IF(ISBLANK(A230),0,IF(Set!$F$2="TTC",IF(P230=1,O230-(O230*100)/(100+Set!$C$2),(IF(P230=2,O230-(O230*100)/(100+Set!$C$3),0))),IF(P230=1,O230*Set!$C$2/(100),(IF(P230=2,O230*Set!$C$3/(100),0)))))</f>
        <v>0</v>
      </c>
      <c r="R230" s="335"/>
      <c r="S230" s="336">
        <f t="shared" si="24"/>
        <v>0</v>
      </c>
      <c r="T230" s="337">
        <f t="shared" si="25"/>
        <v>0</v>
      </c>
      <c r="U230" s="336">
        <f t="shared" si="26"/>
        <v>0</v>
      </c>
      <c r="V230" s="336">
        <f t="shared" si="27"/>
        <v>0</v>
      </c>
      <c r="W230" s="336">
        <f t="shared" si="28"/>
        <v>0</v>
      </c>
    </row>
    <row r="231" s="213" customFormat="1" hidden="1" spans="1:23">
      <c r="A231" s="278"/>
      <c r="B231" s="67"/>
      <c r="C231" s="279"/>
      <c r="D231" s="280">
        <f>SUMPRODUCT((Archives!$N$1005:$N$10000=Lang!A$4)*(Archives!$F$1005:$F$10000=$A231)*-Archives!$A$1005:$A$10000)+SUMPRODUCT((Archives!$N$1005:$N$10000=Lang!A$5)*(Archives!$F$1005:$F$10000=$A231)*-Archives!$A$1005:$A$10000)-$C231+$I231</f>
        <v>0</v>
      </c>
      <c r="E231" s="281"/>
      <c r="F231" s="282"/>
      <c r="G231" s="283"/>
      <c r="H231" s="284"/>
      <c r="I231" s="319"/>
      <c r="J231" s="320"/>
      <c r="K231" s="321"/>
      <c r="L231" s="322"/>
      <c r="M231" s="323"/>
      <c r="N231" s="324"/>
      <c r="O231" s="325">
        <f t="shared" si="23"/>
        <v>0</v>
      </c>
      <c r="P231" s="326"/>
      <c r="Q231" s="338">
        <f>IF(ISBLANK(A231),0,IF(Set!$F$2="TTC",IF(P231=1,O231-(O231*100)/(100+Set!$C$2),(IF(P231=2,O231-(O231*100)/(100+Set!$C$3),0))),IF(P231=1,O231*Set!$C$2/(100),(IF(P231=2,O231*Set!$C$3/(100),0)))))</f>
        <v>0</v>
      </c>
      <c r="R231" s="335"/>
      <c r="S231" s="336">
        <f t="shared" si="24"/>
        <v>0</v>
      </c>
      <c r="T231" s="337">
        <f t="shared" si="25"/>
        <v>0</v>
      </c>
      <c r="U231" s="336">
        <f t="shared" si="26"/>
        <v>0</v>
      </c>
      <c r="V231" s="336">
        <f t="shared" si="27"/>
        <v>0</v>
      </c>
      <c r="W231" s="336">
        <f t="shared" si="28"/>
        <v>0</v>
      </c>
    </row>
    <row r="232" s="213" customFormat="1" hidden="1" spans="1:23">
      <c r="A232" s="278"/>
      <c r="B232" s="67"/>
      <c r="C232" s="279"/>
      <c r="D232" s="280">
        <f>SUMPRODUCT((Archives!$N$1005:$N$10000=Lang!A$4)*(Archives!$F$1005:$F$10000=$A232)*-Archives!$A$1005:$A$10000)+SUMPRODUCT((Archives!$N$1005:$N$10000=Lang!A$5)*(Archives!$F$1005:$F$10000=$A232)*-Archives!$A$1005:$A$10000)-$C232+$I232</f>
        <v>0</v>
      </c>
      <c r="E232" s="281"/>
      <c r="F232" s="282"/>
      <c r="G232" s="283"/>
      <c r="H232" s="284"/>
      <c r="I232" s="319"/>
      <c r="J232" s="320"/>
      <c r="K232" s="321"/>
      <c r="L232" s="322"/>
      <c r="M232" s="323"/>
      <c r="N232" s="324"/>
      <c r="O232" s="325">
        <f t="shared" si="23"/>
        <v>0</v>
      </c>
      <c r="P232" s="326"/>
      <c r="Q232" s="338">
        <f>IF(ISBLANK(A232),0,IF(Set!$F$2="TTC",IF(P232=1,O232-(O232*100)/(100+Set!$C$2),(IF(P232=2,O232-(O232*100)/(100+Set!$C$3),0))),IF(P232=1,O232*Set!$C$2/(100),(IF(P232=2,O232*Set!$C$3/(100),0)))))</f>
        <v>0</v>
      </c>
      <c r="R232" s="335"/>
      <c r="S232" s="336">
        <f t="shared" si="24"/>
        <v>0</v>
      </c>
      <c r="T232" s="337">
        <f t="shared" si="25"/>
        <v>0</v>
      </c>
      <c r="U232" s="336">
        <f t="shared" si="26"/>
        <v>0</v>
      </c>
      <c r="V232" s="336">
        <f t="shared" si="27"/>
        <v>0</v>
      </c>
      <c r="W232" s="336">
        <f t="shared" si="28"/>
        <v>0</v>
      </c>
    </row>
    <row r="233" s="213" customFormat="1" hidden="1" spans="1:23">
      <c r="A233" s="278"/>
      <c r="B233" s="67"/>
      <c r="C233" s="279"/>
      <c r="D233" s="280">
        <f>SUMPRODUCT((Archives!$N$1005:$N$10000=Lang!A$4)*(Archives!$F$1005:$F$10000=$A233)*-Archives!$A$1005:$A$10000)+SUMPRODUCT((Archives!$N$1005:$N$10000=Lang!A$5)*(Archives!$F$1005:$F$10000=$A233)*-Archives!$A$1005:$A$10000)-$C233+$I233</f>
        <v>0</v>
      </c>
      <c r="E233" s="281"/>
      <c r="F233" s="282"/>
      <c r="G233" s="283"/>
      <c r="H233" s="284"/>
      <c r="I233" s="319"/>
      <c r="J233" s="320"/>
      <c r="K233" s="321"/>
      <c r="L233" s="322"/>
      <c r="M233" s="323"/>
      <c r="N233" s="324"/>
      <c r="O233" s="325">
        <f t="shared" si="23"/>
        <v>0</v>
      </c>
      <c r="P233" s="326"/>
      <c r="Q233" s="338">
        <f>IF(ISBLANK(A233),0,IF(Set!$F$2="TTC",IF(P233=1,O233-(O233*100)/(100+Set!$C$2),(IF(P233=2,O233-(O233*100)/(100+Set!$C$3),0))),IF(P233=1,O233*Set!$C$2/(100),(IF(P233=2,O233*Set!$C$3/(100),0)))))</f>
        <v>0</v>
      </c>
      <c r="R233" s="335"/>
      <c r="S233" s="336">
        <f t="shared" si="24"/>
        <v>0</v>
      </c>
      <c r="T233" s="337">
        <f t="shared" si="25"/>
        <v>0</v>
      </c>
      <c r="U233" s="336">
        <f t="shared" si="26"/>
        <v>0</v>
      </c>
      <c r="V233" s="336">
        <f t="shared" si="27"/>
        <v>0</v>
      </c>
      <c r="W233" s="336">
        <f t="shared" si="28"/>
        <v>0</v>
      </c>
    </row>
    <row r="234" s="213" customFormat="1" hidden="1" spans="1:23">
      <c r="A234" s="278"/>
      <c r="B234" s="67"/>
      <c r="C234" s="279"/>
      <c r="D234" s="280">
        <f>SUMPRODUCT((Archives!$N$1005:$N$10000=Lang!A$4)*(Archives!$F$1005:$F$10000=$A234)*-Archives!$A$1005:$A$10000)+SUMPRODUCT((Archives!$N$1005:$N$10000=Lang!A$5)*(Archives!$F$1005:$F$10000=$A234)*-Archives!$A$1005:$A$10000)-$C234+$I234</f>
        <v>0</v>
      </c>
      <c r="E234" s="281"/>
      <c r="F234" s="282"/>
      <c r="G234" s="283"/>
      <c r="H234" s="284"/>
      <c r="I234" s="319"/>
      <c r="J234" s="320"/>
      <c r="K234" s="321"/>
      <c r="L234" s="322"/>
      <c r="M234" s="323"/>
      <c r="N234" s="324"/>
      <c r="O234" s="325">
        <f t="shared" si="23"/>
        <v>0</v>
      </c>
      <c r="P234" s="326"/>
      <c r="Q234" s="338">
        <f>IF(ISBLANK(A234),0,IF(Set!$F$2="TTC",IF(P234=1,O234-(O234*100)/(100+Set!$C$2),(IF(P234=2,O234-(O234*100)/(100+Set!$C$3),0))),IF(P234=1,O234*Set!$C$2/(100),(IF(P234=2,O234*Set!$C$3/(100),0)))))</f>
        <v>0</v>
      </c>
      <c r="R234" s="335"/>
      <c r="S234" s="336">
        <f t="shared" si="24"/>
        <v>0</v>
      </c>
      <c r="T234" s="337">
        <f t="shared" si="25"/>
        <v>0</v>
      </c>
      <c r="U234" s="336">
        <f t="shared" si="26"/>
        <v>0</v>
      </c>
      <c r="V234" s="336">
        <f t="shared" si="27"/>
        <v>0</v>
      </c>
      <c r="W234" s="336">
        <f t="shared" si="28"/>
        <v>0</v>
      </c>
    </row>
    <row r="235" s="213" customFormat="1" hidden="1" spans="1:23">
      <c r="A235" s="278"/>
      <c r="B235" s="67"/>
      <c r="C235" s="279"/>
      <c r="D235" s="280">
        <f>SUMPRODUCT((Archives!$N$1005:$N$10000=Lang!A$4)*(Archives!$F$1005:$F$10000=$A235)*-Archives!$A$1005:$A$10000)+SUMPRODUCT((Archives!$N$1005:$N$10000=Lang!A$5)*(Archives!$F$1005:$F$10000=$A235)*-Archives!$A$1005:$A$10000)-$C235+$I235</f>
        <v>0</v>
      </c>
      <c r="E235" s="281"/>
      <c r="F235" s="282"/>
      <c r="G235" s="283"/>
      <c r="H235" s="284"/>
      <c r="I235" s="319"/>
      <c r="J235" s="320"/>
      <c r="K235" s="321"/>
      <c r="L235" s="322"/>
      <c r="M235" s="323"/>
      <c r="N235" s="324"/>
      <c r="O235" s="325">
        <f t="shared" si="23"/>
        <v>0</v>
      </c>
      <c r="P235" s="326"/>
      <c r="Q235" s="338">
        <f>IF(ISBLANK(A235),0,IF(Set!$F$2="TTC",IF(P235=1,O235-(O235*100)/(100+Set!$C$2),(IF(P235=2,O235-(O235*100)/(100+Set!$C$3),0))),IF(P235=1,O235*Set!$C$2/(100),(IF(P235=2,O235*Set!$C$3/(100),0)))))</f>
        <v>0</v>
      </c>
      <c r="R235" s="335"/>
      <c r="S235" s="336">
        <f t="shared" si="24"/>
        <v>0</v>
      </c>
      <c r="T235" s="337">
        <f t="shared" si="25"/>
        <v>0</v>
      </c>
      <c r="U235" s="336">
        <f t="shared" si="26"/>
        <v>0</v>
      </c>
      <c r="V235" s="336">
        <f t="shared" si="27"/>
        <v>0</v>
      </c>
      <c r="W235" s="336">
        <f t="shared" si="28"/>
        <v>0</v>
      </c>
    </row>
    <row r="236" s="213" customFormat="1" hidden="1" spans="1:23">
      <c r="A236" s="278"/>
      <c r="B236" s="67"/>
      <c r="C236" s="279"/>
      <c r="D236" s="280">
        <f>SUMPRODUCT((Archives!$N$1005:$N$10000=Lang!A$4)*(Archives!$F$1005:$F$10000=$A236)*-Archives!$A$1005:$A$10000)+SUMPRODUCT((Archives!$N$1005:$N$10000=Lang!A$5)*(Archives!$F$1005:$F$10000=$A236)*-Archives!$A$1005:$A$10000)-$C236+$I236</f>
        <v>0</v>
      </c>
      <c r="E236" s="281"/>
      <c r="F236" s="282"/>
      <c r="G236" s="283"/>
      <c r="H236" s="284"/>
      <c r="I236" s="319"/>
      <c r="J236" s="320"/>
      <c r="K236" s="321"/>
      <c r="L236" s="322"/>
      <c r="M236" s="323"/>
      <c r="N236" s="324"/>
      <c r="O236" s="325">
        <f t="shared" si="23"/>
        <v>0</v>
      </c>
      <c r="P236" s="326"/>
      <c r="Q236" s="338">
        <f>IF(ISBLANK(A236),0,IF(Set!$F$2="TTC",IF(P236=1,O236-(O236*100)/(100+Set!$C$2),(IF(P236=2,O236-(O236*100)/(100+Set!$C$3),0))),IF(P236=1,O236*Set!$C$2/(100),(IF(P236=2,O236*Set!$C$3/(100),0)))))</f>
        <v>0</v>
      </c>
      <c r="R236" s="335"/>
      <c r="S236" s="336">
        <f t="shared" si="24"/>
        <v>0</v>
      </c>
      <c r="T236" s="337">
        <f t="shared" si="25"/>
        <v>0</v>
      </c>
      <c r="U236" s="336">
        <f t="shared" si="26"/>
        <v>0</v>
      </c>
      <c r="V236" s="336">
        <f t="shared" si="27"/>
        <v>0</v>
      </c>
      <c r="W236" s="336">
        <f t="shared" si="28"/>
        <v>0</v>
      </c>
    </row>
    <row r="237" s="213" customFormat="1" hidden="1" spans="1:23">
      <c r="A237" s="278"/>
      <c r="B237" s="67"/>
      <c r="C237" s="279"/>
      <c r="D237" s="280">
        <f>SUMPRODUCT((Archives!$N$1005:$N$10000=Lang!A$4)*(Archives!$F$1005:$F$10000=$A237)*-Archives!$A$1005:$A$10000)+SUMPRODUCT((Archives!$N$1005:$N$10000=Lang!A$5)*(Archives!$F$1005:$F$10000=$A237)*-Archives!$A$1005:$A$10000)-$C237+$I237</f>
        <v>0</v>
      </c>
      <c r="E237" s="281"/>
      <c r="F237" s="282"/>
      <c r="G237" s="283"/>
      <c r="H237" s="284"/>
      <c r="I237" s="319"/>
      <c r="J237" s="320"/>
      <c r="K237" s="321"/>
      <c r="L237" s="322"/>
      <c r="M237" s="323"/>
      <c r="N237" s="324"/>
      <c r="O237" s="325">
        <f t="shared" si="23"/>
        <v>0</v>
      </c>
      <c r="P237" s="326"/>
      <c r="Q237" s="338">
        <f>IF(ISBLANK(A237),0,IF(Set!$F$2="TTC",IF(P237=1,O237-(O237*100)/(100+Set!$C$2),(IF(P237=2,O237-(O237*100)/(100+Set!$C$3),0))),IF(P237=1,O237*Set!$C$2/(100),(IF(P237=2,O237*Set!$C$3/(100),0)))))</f>
        <v>0</v>
      </c>
      <c r="R237" s="335"/>
      <c r="S237" s="336">
        <f t="shared" si="24"/>
        <v>0</v>
      </c>
      <c r="T237" s="337">
        <f t="shared" si="25"/>
        <v>0</v>
      </c>
      <c r="U237" s="336">
        <f t="shared" si="26"/>
        <v>0</v>
      </c>
      <c r="V237" s="336">
        <f t="shared" si="27"/>
        <v>0</v>
      </c>
      <c r="W237" s="336">
        <f t="shared" si="28"/>
        <v>0</v>
      </c>
    </row>
    <row r="238" s="213" customFormat="1" hidden="1" spans="1:23">
      <c r="A238" s="278"/>
      <c r="B238" s="67"/>
      <c r="C238" s="279"/>
      <c r="D238" s="280">
        <f>SUMPRODUCT((Archives!$N$1005:$N$10000=Lang!A$4)*(Archives!$F$1005:$F$10000=$A238)*-Archives!$A$1005:$A$10000)+SUMPRODUCT((Archives!$N$1005:$N$10000=Lang!A$5)*(Archives!$F$1005:$F$10000=$A238)*-Archives!$A$1005:$A$10000)-$C238+$I238</f>
        <v>0</v>
      </c>
      <c r="E238" s="281"/>
      <c r="F238" s="282"/>
      <c r="G238" s="283"/>
      <c r="H238" s="284"/>
      <c r="I238" s="319"/>
      <c r="J238" s="320"/>
      <c r="K238" s="321"/>
      <c r="L238" s="322"/>
      <c r="M238" s="323"/>
      <c r="N238" s="324"/>
      <c r="O238" s="325">
        <f t="shared" si="23"/>
        <v>0</v>
      </c>
      <c r="P238" s="326"/>
      <c r="Q238" s="338">
        <f>IF(ISBLANK(A238),0,IF(Set!$F$2="TTC",IF(P238=1,O238-(O238*100)/(100+Set!$C$2),(IF(P238=2,O238-(O238*100)/(100+Set!$C$3),0))),IF(P238=1,O238*Set!$C$2/(100),(IF(P238=2,O238*Set!$C$3/(100),0)))))</f>
        <v>0</v>
      </c>
      <c r="R238" s="335"/>
      <c r="S238" s="336">
        <f t="shared" si="24"/>
        <v>0</v>
      </c>
      <c r="T238" s="337">
        <f t="shared" si="25"/>
        <v>0</v>
      </c>
      <c r="U238" s="336">
        <f t="shared" si="26"/>
        <v>0</v>
      </c>
      <c r="V238" s="336">
        <f t="shared" si="27"/>
        <v>0</v>
      </c>
      <c r="W238" s="336">
        <f t="shared" si="28"/>
        <v>0</v>
      </c>
    </row>
    <row r="239" s="213" customFormat="1" hidden="1" spans="1:23">
      <c r="A239" s="278"/>
      <c r="B239" s="67"/>
      <c r="C239" s="279"/>
      <c r="D239" s="280">
        <f>SUMPRODUCT((Archives!$N$1005:$N$10000=Lang!A$4)*(Archives!$F$1005:$F$10000=$A239)*-Archives!$A$1005:$A$10000)+SUMPRODUCT((Archives!$N$1005:$N$10000=Lang!A$5)*(Archives!$F$1005:$F$10000=$A239)*-Archives!$A$1005:$A$10000)-$C239+$I239</f>
        <v>0</v>
      </c>
      <c r="E239" s="281"/>
      <c r="F239" s="282"/>
      <c r="G239" s="283"/>
      <c r="H239" s="284"/>
      <c r="I239" s="319"/>
      <c r="J239" s="320"/>
      <c r="K239" s="321"/>
      <c r="L239" s="322"/>
      <c r="M239" s="323"/>
      <c r="N239" s="324"/>
      <c r="O239" s="325">
        <f t="shared" si="23"/>
        <v>0</v>
      </c>
      <c r="P239" s="326"/>
      <c r="Q239" s="338">
        <f>IF(ISBLANK(A239),0,IF(Set!$F$2="TTC",IF(P239=1,O239-(O239*100)/(100+Set!$C$2),(IF(P239=2,O239-(O239*100)/(100+Set!$C$3),0))),IF(P239=1,O239*Set!$C$2/(100),(IF(P239=2,O239*Set!$C$3/(100),0)))))</f>
        <v>0</v>
      </c>
      <c r="R239" s="335"/>
      <c r="S239" s="336">
        <f t="shared" si="24"/>
        <v>0</v>
      </c>
      <c r="T239" s="337">
        <f t="shared" si="25"/>
        <v>0</v>
      </c>
      <c r="U239" s="336">
        <f t="shared" si="26"/>
        <v>0</v>
      </c>
      <c r="V239" s="336">
        <f t="shared" si="27"/>
        <v>0</v>
      </c>
      <c r="W239" s="336">
        <f t="shared" si="28"/>
        <v>0</v>
      </c>
    </row>
    <row r="240" s="213" customFormat="1" hidden="1" spans="1:23">
      <c r="A240" s="278"/>
      <c r="B240" s="67"/>
      <c r="C240" s="279"/>
      <c r="D240" s="280">
        <f>SUMPRODUCT((Archives!$N$1005:$N$10000=Lang!A$4)*(Archives!$F$1005:$F$10000=$A240)*-Archives!$A$1005:$A$10000)+SUMPRODUCT((Archives!$N$1005:$N$10000=Lang!A$5)*(Archives!$F$1005:$F$10000=$A240)*-Archives!$A$1005:$A$10000)-$C240+$I240</f>
        <v>0</v>
      </c>
      <c r="E240" s="281"/>
      <c r="F240" s="282"/>
      <c r="G240" s="283"/>
      <c r="H240" s="284"/>
      <c r="I240" s="319"/>
      <c r="J240" s="320"/>
      <c r="K240" s="321"/>
      <c r="L240" s="322"/>
      <c r="M240" s="323"/>
      <c r="N240" s="324"/>
      <c r="O240" s="325">
        <f t="shared" si="23"/>
        <v>0</v>
      </c>
      <c r="P240" s="326"/>
      <c r="Q240" s="338">
        <f>IF(ISBLANK(A240),0,IF(Set!$F$2="TTC",IF(P240=1,O240-(O240*100)/(100+Set!$C$2),(IF(P240=2,O240-(O240*100)/(100+Set!$C$3),0))),IF(P240=1,O240*Set!$C$2/(100),(IF(P240=2,O240*Set!$C$3/(100),0)))))</f>
        <v>0</v>
      </c>
      <c r="R240" s="335"/>
      <c r="S240" s="336">
        <f t="shared" si="24"/>
        <v>0</v>
      </c>
      <c r="T240" s="337">
        <f t="shared" si="25"/>
        <v>0</v>
      </c>
      <c r="U240" s="336">
        <f t="shared" si="26"/>
        <v>0</v>
      </c>
      <c r="V240" s="336">
        <f t="shared" si="27"/>
        <v>0</v>
      </c>
      <c r="W240" s="336">
        <f t="shared" si="28"/>
        <v>0</v>
      </c>
    </row>
    <row r="241" s="213" customFormat="1" hidden="1" spans="1:23">
      <c r="A241" s="278"/>
      <c r="B241" s="67"/>
      <c r="C241" s="279"/>
      <c r="D241" s="280">
        <f>SUMPRODUCT((Archives!$N$1005:$N$10000=Lang!A$4)*(Archives!$F$1005:$F$10000=$A241)*-Archives!$A$1005:$A$10000)+SUMPRODUCT((Archives!$N$1005:$N$10000=Lang!A$5)*(Archives!$F$1005:$F$10000=$A241)*-Archives!$A$1005:$A$10000)-$C241+$I241</f>
        <v>0</v>
      </c>
      <c r="E241" s="281"/>
      <c r="F241" s="282"/>
      <c r="G241" s="283"/>
      <c r="H241" s="284"/>
      <c r="I241" s="319"/>
      <c r="J241" s="320"/>
      <c r="K241" s="321"/>
      <c r="L241" s="322"/>
      <c r="M241" s="323"/>
      <c r="N241" s="324"/>
      <c r="O241" s="325">
        <f t="shared" si="23"/>
        <v>0</v>
      </c>
      <c r="P241" s="326"/>
      <c r="Q241" s="338">
        <f>IF(ISBLANK(A241),0,IF(Set!$F$2="TTC",IF(P241=1,O241-(O241*100)/(100+Set!$C$2),(IF(P241=2,O241-(O241*100)/(100+Set!$C$3),0))),IF(P241=1,O241*Set!$C$2/(100),(IF(P241=2,O241*Set!$C$3/(100),0)))))</f>
        <v>0</v>
      </c>
      <c r="R241" s="335"/>
      <c r="S241" s="336">
        <f t="shared" si="24"/>
        <v>0</v>
      </c>
      <c r="T241" s="337">
        <f t="shared" si="25"/>
        <v>0</v>
      </c>
      <c r="U241" s="336">
        <f t="shared" si="26"/>
        <v>0</v>
      </c>
      <c r="V241" s="336">
        <f t="shared" si="27"/>
        <v>0</v>
      </c>
      <c r="W241" s="336">
        <f t="shared" si="28"/>
        <v>0</v>
      </c>
    </row>
    <row r="242" s="213" customFormat="1" hidden="1" spans="1:23">
      <c r="A242" s="278"/>
      <c r="B242" s="67"/>
      <c r="C242" s="279"/>
      <c r="D242" s="280">
        <f>SUMPRODUCT((Archives!$N$1005:$N$10000=Lang!A$4)*(Archives!$F$1005:$F$10000=$A242)*-Archives!$A$1005:$A$10000)+SUMPRODUCT((Archives!$N$1005:$N$10000=Lang!A$5)*(Archives!$F$1005:$F$10000=$A242)*-Archives!$A$1005:$A$10000)-$C242+$I242</f>
        <v>0</v>
      </c>
      <c r="E242" s="281"/>
      <c r="F242" s="282"/>
      <c r="G242" s="283"/>
      <c r="H242" s="284"/>
      <c r="I242" s="319"/>
      <c r="J242" s="320"/>
      <c r="K242" s="321"/>
      <c r="L242" s="322"/>
      <c r="M242" s="323"/>
      <c r="N242" s="324"/>
      <c r="O242" s="325">
        <f t="shared" si="23"/>
        <v>0</v>
      </c>
      <c r="P242" s="326"/>
      <c r="Q242" s="338">
        <f>IF(ISBLANK(A242),0,IF(Set!$F$2="TTC",IF(P242=1,O242-(O242*100)/(100+Set!$C$2),(IF(P242=2,O242-(O242*100)/(100+Set!$C$3),0))),IF(P242=1,O242*Set!$C$2/(100),(IF(P242=2,O242*Set!$C$3/(100),0)))))</f>
        <v>0</v>
      </c>
      <c r="R242" s="335"/>
      <c r="S242" s="336">
        <f t="shared" si="24"/>
        <v>0</v>
      </c>
      <c r="T242" s="337">
        <f t="shared" si="25"/>
        <v>0</v>
      </c>
      <c r="U242" s="336">
        <f t="shared" si="26"/>
        <v>0</v>
      </c>
      <c r="V242" s="336">
        <f t="shared" si="27"/>
        <v>0</v>
      </c>
      <c r="W242" s="336">
        <f t="shared" si="28"/>
        <v>0</v>
      </c>
    </row>
    <row r="243" s="213" customFormat="1" hidden="1" spans="1:23">
      <c r="A243" s="278"/>
      <c r="B243" s="67"/>
      <c r="C243" s="279"/>
      <c r="D243" s="280">
        <f>SUMPRODUCT((Archives!$N$1005:$N$10000=Lang!A$4)*(Archives!$F$1005:$F$10000=$A243)*-Archives!$A$1005:$A$10000)+SUMPRODUCT((Archives!$N$1005:$N$10000=Lang!A$5)*(Archives!$F$1005:$F$10000=$A243)*-Archives!$A$1005:$A$10000)-$C243+$I243</f>
        <v>0</v>
      </c>
      <c r="E243" s="281"/>
      <c r="F243" s="282"/>
      <c r="G243" s="283"/>
      <c r="H243" s="284"/>
      <c r="I243" s="319"/>
      <c r="J243" s="320"/>
      <c r="K243" s="321"/>
      <c r="L243" s="322"/>
      <c r="M243" s="323"/>
      <c r="N243" s="324"/>
      <c r="O243" s="325">
        <f t="shared" si="23"/>
        <v>0</v>
      </c>
      <c r="P243" s="326"/>
      <c r="Q243" s="338">
        <f>IF(ISBLANK(A243),0,IF(Set!$F$2="TTC",IF(P243=1,O243-(O243*100)/(100+Set!$C$2),(IF(P243=2,O243-(O243*100)/(100+Set!$C$3),0))),IF(P243=1,O243*Set!$C$2/(100),(IF(P243=2,O243*Set!$C$3/(100),0)))))</f>
        <v>0</v>
      </c>
      <c r="R243" s="335"/>
      <c r="S243" s="336">
        <f t="shared" si="24"/>
        <v>0</v>
      </c>
      <c r="T243" s="337">
        <f t="shared" si="25"/>
        <v>0</v>
      </c>
      <c r="U243" s="336">
        <f t="shared" si="26"/>
        <v>0</v>
      </c>
      <c r="V243" s="336">
        <f t="shared" si="27"/>
        <v>0</v>
      </c>
      <c r="W243" s="336">
        <f t="shared" si="28"/>
        <v>0</v>
      </c>
    </row>
    <row r="244" s="213" customFormat="1" hidden="1" spans="1:23">
      <c r="A244" s="278"/>
      <c r="B244" s="67"/>
      <c r="C244" s="279"/>
      <c r="D244" s="280">
        <f>SUMPRODUCT((Archives!$N$1005:$N$10000=Lang!A$4)*(Archives!$F$1005:$F$10000=$A244)*-Archives!$A$1005:$A$10000)+SUMPRODUCT((Archives!$N$1005:$N$10000=Lang!A$5)*(Archives!$F$1005:$F$10000=$A244)*-Archives!$A$1005:$A$10000)-$C244+$I244</f>
        <v>0</v>
      </c>
      <c r="E244" s="281"/>
      <c r="F244" s="282"/>
      <c r="G244" s="283"/>
      <c r="H244" s="284"/>
      <c r="I244" s="319"/>
      <c r="J244" s="320"/>
      <c r="K244" s="321"/>
      <c r="L244" s="322"/>
      <c r="M244" s="323"/>
      <c r="N244" s="324"/>
      <c r="O244" s="325">
        <f t="shared" si="23"/>
        <v>0</v>
      </c>
      <c r="P244" s="326"/>
      <c r="Q244" s="338">
        <f>IF(ISBLANK(A244),0,IF(Set!$F$2="TTC",IF(P244=1,O244-(O244*100)/(100+Set!$C$2),(IF(P244=2,O244-(O244*100)/(100+Set!$C$3),0))),IF(P244=1,O244*Set!$C$2/(100),(IF(P244=2,O244*Set!$C$3/(100),0)))))</f>
        <v>0</v>
      </c>
      <c r="R244" s="335"/>
      <c r="S244" s="336">
        <f t="shared" si="24"/>
        <v>0</v>
      </c>
      <c r="T244" s="337">
        <f t="shared" si="25"/>
        <v>0</v>
      </c>
      <c r="U244" s="336">
        <f t="shared" si="26"/>
        <v>0</v>
      </c>
      <c r="V244" s="336">
        <f t="shared" si="27"/>
        <v>0</v>
      </c>
      <c r="W244" s="336">
        <f t="shared" si="28"/>
        <v>0</v>
      </c>
    </row>
    <row r="245" s="213" customFormat="1" hidden="1" spans="1:23">
      <c r="A245" s="278"/>
      <c r="B245" s="67"/>
      <c r="C245" s="279"/>
      <c r="D245" s="280">
        <f>SUMPRODUCT((Archives!$N$1005:$N$10000=Lang!A$4)*(Archives!$F$1005:$F$10000=$A245)*-Archives!$A$1005:$A$10000)+SUMPRODUCT((Archives!$N$1005:$N$10000=Lang!A$5)*(Archives!$F$1005:$F$10000=$A245)*-Archives!$A$1005:$A$10000)-$C245+$I245</f>
        <v>0</v>
      </c>
      <c r="E245" s="281"/>
      <c r="F245" s="282"/>
      <c r="G245" s="283"/>
      <c r="H245" s="284"/>
      <c r="I245" s="319"/>
      <c r="J245" s="320"/>
      <c r="K245" s="321"/>
      <c r="L245" s="322"/>
      <c r="M245" s="323"/>
      <c r="N245" s="324"/>
      <c r="O245" s="325">
        <f t="shared" si="23"/>
        <v>0</v>
      </c>
      <c r="P245" s="326"/>
      <c r="Q245" s="338">
        <f>IF(ISBLANK(A245),0,IF(Set!$F$2="TTC",IF(P245=1,O245-(O245*100)/(100+Set!$C$2),(IF(P245=2,O245-(O245*100)/(100+Set!$C$3),0))),IF(P245=1,O245*Set!$C$2/(100),(IF(P245=2,O245*Set!$C$3/(100),0)))))</f>
        <v>0</v>
      </c>
      <c r="R245" s="335"/>
      <c r="S245" s="336">
        <f t="shared" si="24"/>
        <v>0</v>
      </c>
      <c r="T245" s="337">
        <f t="shared" si="25"/>
        <v>0</v>
      </c>
      <c r="U245" s="336">
        <f t="shared" si="26"/>
        <v>0</v>
      </c>
      <c r="V245" s="336">
        <f t="shared" si="27"/>
        <v>0</v>
      </c>
      <c r="W245" s="336">
        <f t="shared" si="28"/>
        <v>0</v>
      </c>
    </row>
    <row r="246" s="213" customFormat="1" hidden="1" spans="1:23">
      <c r="A246" s="278"/>
      <c r="B246" s="67"/>
      <c r="C246" s="279"/>
      <c r="D246" s="280">
        <f>SUMPRODUCT((Archives!$N$1005:$N$10000=Lang!A$4)*(Archives!$F$1005:$F$10000=$A246)*-Archives!$A$1005:$A$10000)+SUMPRODUCT((Archives!$N$1005:$N$10000=Lang!A$5)*(Archives!$F$1005:$F$10000=$A246)*-Archives!$A$1005:$A$10000)-$C246+$I246</f>
        <v>0</v>
      </c>
      <c r="E246" s="281"/>
      <c r="F246" s="282"/>
      <c r="G246" s="283"/>
      <c r="H246" s="284"/>
      <c r="I246" s="319"/>
      <c r="J246" s="320"/>
      <c r="K246" s="321"/>
      <c r="L246" s="322"/>
      <c r="M246" s="323"/>
      <c r="N246" s="324"/>
      <c r="O246" s="325">
        <f t="shared" si="23"/>
        <v>0</v>
      </c>
      <c r="P246" s="326"/>
      <c r="Q246" s="338">
        <f>IF(ISBLANK(A246),0,IF(Set!$F$2="TTC",IF(P246=1,O246-(O246*100)/(100+Set!$C$2),(IF(P246=2,O246-(O246*100)/(100+Set!$C$3),0))),IF(P246=1,O246*Set!$C$2/(100),(IF(P246=2,O246*Set!$C$3/(100),0)))))</f>
        <v>0</v>
      </c>
      <c r="R246" s="335"/>
      <c r="S246" s="336">
        <f t="shared" si="24"/>
        <v>0</v>
      </c>
      <c r="T246" s="337">
        <f t="shared" si="25"/>
        <v>0</v>
      </c>
      <c r="U246" s="336">
        <f t="shared" si="26"/>
        <v>0</v>
      </c>
      <c r="V246" s="336">
        <f t="shared" si="27"/>
        <v>0</v>
      </c>
      <c r="W246" s="336">
        <f t="shared" si="28"/>
        <v>0</v>
      </c>
    </row>
    <row r="247" s="213" customFormat="1" hidden="1" spans="1:23">
      <c r="A247" s="278"/>
      <c r="B247" s="67"/>
      <c r="C247" s="279"/>
      <c r="D247" s="280">
        <f>SUMPRODUCT((Archives!$N$1005:$N$10000=Lang!A$4)*(Archives!$F$1005:$F$10000=$A247)*-Archives!$A$1005:$A$10000)+SUMPRODUCT((Archives!$N$1005:$N$10000=Lang!A$5)*(Archives!$F$1005:$F$10000=$A247)*-Archives!$A$1005:$A$10000)-$C247+$I247</f>
        <v>0</v>
      </c>
      <c r="E247" s="281"/>
      <c r="F247" s="282"/>
      <c r="G247" s="283"/>
      <c r="H247" s="284"/>
      <c r="I247" s="319"/>
      <c r="J247" s="320"/>
      <c r="K247" s="321"/>
      <c r="L247" s="322"/>
      <c r="M247" s="323"/>
      <c r="N247" s="324"/>
      <c r="O247" s="325">
        <f t="shared" si="23"/>
        <v>0</v>
      </c>
      <c r="P247" s="326"/>
      <c r="Q247" s="338">
        <f>IF(ISBLANK(A247),0,IF(Set!$F$2="TTC",IF(P247=1,O247-(O247*100)/(100+Set!$C$2),(IF(P247=2,O247-(O247*100)/(100+Set!$C$3),0))),IF(P247=1,O247*Set!$C$2/(100),(IF(P247=2,O247*Set!$C$3/(100),0)))))</f>
        <v>0</v>
      </c>
      <c r="R247" s="335"/>
      <c r="S247" s="336">
        <f t="shared" si="24"/>
        <v>0</v>
      </c>
      <c r="T247" s="337">
        <f t="shared" si="25"/>
        <v>0</v>
      </c>
      <c r="U247" s="336">
        <f t="shared" si="26"/>
        <v>0</v>
      </c>
      <c r="V247" s="336">
        <f t="shared" si="27"/>
        <v>0</v>
      </c>
      <c r="W247" s="336">
        <f t="shared" si="28"/>
        <v>0</v>
      </c>
    </row>
    <row r="248" s="213" customFormat="1" hidden="1" spans="1:23">
      <c r="A248" s="278"/>
      <c r="B248" s="67"/>
      <c r="C248" s="279"/>
      <c r="D248" s="280">
        <f>SUMPRODUCT((Archives!$N$1005:$N$10000=Lang!A$4)*(Archives!$F$1005:$F$10000=$A248)*-Archives!$A$1005:$A$10000)+SUMPRODUCT((Archives!$N$1005:$N$10000=Lang!A$5)*(Archives!$F$1005:$F$10000=$A248)*-Archives!$A$1005:$A$10000)-$C248+$I248</f>
        <v>0</v>
      </c>
      <c r="E248" s="281"/>
      <c r="F248" s="282"/>
      <c r="G248" s="283"/>
      <c r="H248" s="284"/>
      <c r="I248" s="319"/>
      <c r="J248" s="320"/>
      <c r="K248" s="321"/>
      <c r="L248" s="322"/>
      <c r="M248" s="323"/>
      <c r="N248" s="324"/>
      <c r="O248" s="325">
        <f t="shared" si="23"/>
        <v>0</v>
      </c>
      <c r="P248" s="326"/>
      <c r="Q248" s="338">
        <f>IF(ISBLANK(A248),0,IF(Set!$F$2="TTC",IF(P248=1,O248-(O248*100)/(100+Set!$C$2),(IF(P248=2,O248-(O248*100)/(100+Set!$C$3),0))),IF(P248=1,O248*Set!$C$2/(100),(IF(P248=2,O248*Set!$C$3/(100),0)))))</f>
        <v>0</v>
      </c>
      <c r="R248" s="335"/>
      <c r="S248" s="336">
        <f t="shared" si="24"/>
        <v>0</v>
      </c>
      <c r="T248" s="337">
        <f t="shared" si="25"/>
        <v>0</v>
      </c>
      <c r="U248" s="336">
        <f t="shared" si="26"/>
        <v>0</v>
      </c>
      <c r="V248" s="336">
        <f t="shared" si="27"/>
        <v>0</v>
      </c>
      <c r="W248" s="336">
        <f t="shared" si="28"/>
        <v>0</v>
      </c>
    </row>
    <row r="249" s="213" customFormat="1" hidden="1" spans="1:23">
      <c r="A249" s="278"/>
      <c r="B249" s="67"/>
      <c r="C249" s="279"/>
      <c r="D249" s="280">
        <f>SUMPRODUCT((Archives!$N$1005:$N$10000=Lang!A$4)*(Archives!$F$1005:$F$10000=$A249)*-Archives!$A$1005:$A$10000)+SUMPRODUCT((Archives!$N$1005:$N$10000=Lang!A$5)*(Archives!$F$1005:$F$10000=$A249)*-Archives!$A$1005:$A$10000)-$C249+$I249</f>
        <v>0</v>
      </c>
      <c r="E249" s="281"/>
      <c r="F249" s="282"/>
      <c r="G249" s="283"/>
      <c r="H249" s="284"/>
      <c r="I249" s="319"/>
      <c r="J249" s="320"/>
      <c r="K249" s="321"/>
      <c r="L249" s="322"/>
      <c r="M249" s="323"/>
      <c r="N249" s="324"/>
      <c r="O249" s="325">
        <f t="shared" si="23"/>
        <v>0</v>
      </c>
      <c r="P249" s="326"/>
      <c r="Q249" s="338">
        <f>IF(ISBLANK(A249),0,IF(Set!$F$2="TTC",IF(P249=1,O249-(O249*100)/(100+Set!$C$2),(IF(P249=2,O249-(O249*100)/(100+Set!$C$3),0))),IF(P249=1,O249*Set!$C$2/(100),(IF(P249=2,O249*Set!$C$3/(100),0)))))</f>
        <v>0</v>
      </c>
      <c r="R249" s="335"/>
      <c r="S249" s="336">
        <f t="shared" si="24"/>
        <v>0</v>
      </c>
      <c r="T249" s="337">
        <f t="shared" si="25"/>
        <v>0</v>
      </c>
      <c r="U249" s="336">
        <f t="shared" si="26"/>
        <v>0</v>
      </c>
      <c r="V249" s="336">
        <f t="shared" si="27"/>
        <v>0</v>
      </c>
      <c r="W249" s="336">
        <f t="shared" si="28"/>
        <v>0</v>
      </c>
    </row>
    <row r="250" s="213" customFormat="1" hidden="1" spans="1:23">
      <c r="A250" s="278"/>
      <c r="B250" s="67"/>
      <c r="C250" s="279"/>
      <c r="D250" s="280">
        <f>SUMPRODUCT((Archives!$N$1005:$N$10000=Lang!A$4)*(Archives!$F$1005:$F$10000=$A250)*-Archives!$A$1005:$A$10000)+SUMPRODUCT((Archives!$N$1005:$N$10000=Lang!A$5)*(Archives!$F$1005:$F$10000=$A250)*-Archives!$A$1005:$A$10000)-$C250+$I250</f>
        <v>0</v>
      </c>
      <c r="E250" s="281"/>
      <c r="F250" s="282"/>
      <c r="G250" s="283"/>
      <c r="H250" s="284"/>
      <c r="I250" s="319"/>
      <c r="J250" s="320"/>
      <c r="K250" s="321"/>
      <c r="L250" s="322"/>
      <c r="M250" s="323"/>
      <c r="N250" s="324"/>
      <c r="O250" s="325">
        <f t="shared" si="23"/>
        <v>0</v>
      </c>
      <c r="P250" s="326"/>
      <c r="Q250" s="338">
        <f>IF(ISBLANK(A250),0,IF(Set!$F$2="TTC",IF(P250=1,O250-(O250*100)/(100+Set!$C$2),(IF(P250=2,O250-(O250*100)/(100+Set!$C$3),0))),IF(P250=1,O250*Set!$C$2/(100),(IF(P250=2,O250*Set!$C$3/(100),0)))))</f>
        <v>0</v>
      </c>
      <c r="R250" s="335"/>
      <c r="S250" s="336">
        <f t="shared" si="24"/>
        <v>0</v>
      </c>
      <c r="T250" s="337">
        <f t="shared" si="25"/>
        <v>0</v>
      </c>
      <c r="U250" s="336">
        <f t="shared" si="26"/>
        <v>0</v>
      </c>
      <c r="V250" s="336">
        <f t="shared" si="27"/>
        <v>0</v>
      </c>
      <c r="W250" s="336">
        <f t="shared" si="28"/>
        <v>0</v>
      </c>
    </row>
    <row r="251" s="213" customFormat="1" hidden="1" spans="1:23">
      <c r="A251" s="278"/>
      <c r="B251" s="67"/>
      <c r="C251" s="279"/>
      <c r="D251" s="280">
        <f>SUMPRODUCT((Archives!$N$1005:$N$10000=Lang!A$4)*(Archives!$F$1005:$F$10000=$A251)*-Archives!$A$1005:$A$10000)+SUMPRODUCT((Archives!$N$1005:$N$10000=Lang!A$5)*(Archives!$F$1005:$F$10000=$A251)*-Archives!$A$1005:$A$10000)-$C251+$I251</f>
        <v>0</v>
      </c>
      <c r="E251" s="281"/>
      <c r="F251" s="282"/>
      <c r="G251" s="283"/>
      <c r="H251" s="284"/>
      <c r="I251" s="319"/>
      <c r="J251" s="320"/>
      <c r="K251" s="321"/>
      <c r="L251" s="322"/>
      <c r="M251" s="323"/>
      <c r="N251" s="324"/>
      <c r="O251" s="325">
        <f t="shared" si="23"/>
        <v>0</v>
      </c>
      <c r="P251" s="326"/>
      <c r="Q251" s="338">
        <f>IF(ISBLANK(A251),0,IF(Set!$F$2="TTC",IF(P251=1,O251-(O251*100)/(100+Set!$C$2),(IF(P251=2,O251-(O251*100)/(100+Set!$C$3),0))),IF(P251=1,O251*Set!$C$2/(100),(IF(P251=2,O251*Set!$C$3/(100),0)))))</f>
        <v>0</v>
      </c>
      <c r="R251" s="335"/>
      <c r="S251" s="336">
        <f t="shared" si="24"/>
        <v>0</v>
      </c>
      <c r="T251" s="337">
        <f t="shared" si="25"/>
        <v>0</v>
      </c>
      <c r="U251" s="336">
        <f t="shared" si="26"/>
        <v>0</v>
      </c>
      <c r="V251" s="336">
        <f t="shared" si="27"/>
        <v>0</v>
      </c>
      <c r="W251" s="336">
        <f t="shared" si="28"/>
        <v>0</v>
      </c>
    </row>
    <row r="252" s="213" customFormat="1" hidden="1" spans="1:23">
      <c r="A252" s="278"/>
      <c r="B252" s="67"/>
      <c r="C252" s="279"/>
      <c r="D252" s="280">
        <f>SUMPRODUCT((Archives!$N$1005:$N$10000=Lang!A$4)*(Archives!$F$1005:$F$10000=$A252)*-Archives!$A$1005:$A$10000)+SUMPRODUCT((Archives!$N$1005:$N$10000=Lang!A$5)*(Archives!$F$1005:$F$10000=$A252)*-Archives!$A$1005:$A$10000)-$C252+$I252</f>
        <v>0</v>
      </c>
      <c r="E252" s="281"/>
      <c r="F252" s="282"/>
      <c r="G252" s="283"/>
      <c r="H252" s="284"/>
      <c r="I252" s="319"/>
      <c r="J252" s="320"/>
      <c r="K252" s="321"/>
      <c r="L252" s="322"/>
      <c r="M252" s="323"/>
      <c r="N252" s="324"/>
      <c r="O252" s="325">
        <f t="shared" si="23"/>
        <v>0</v>
      </c>
      <c r="P252" s="326"/>
      <c r="Q252" s="338">
        <f>IF(ISBLANK(A252),0,IF(Set!$F$2="TTC",IF(P252=1,O252-(O252*100)/(100+Set!$C$2),(IF(P252=2,O252-(O252*100)/(100+Set!$C$3),0))),IF(P252=1,O252*Set!$C$2/(100),(IF(P252=2,O252*Set!$C$3/(100),0)))))</f>
        <v>0</v>
      </c>
      <c r="R252" s="335"/>
      <c r="S252" s="336">
        <f t="shared" si="24"/>
        <v>0</v>
      </c>
      <c r="T252" s="337">
        <f t="shared" si="25"/>
        <v>0</v>
      </c>
      <c r="U252" s="336">
        <f t="shared" si="26"/>
        <v>0</v>
      </c>
      <c r="V252" s="336">
        <f t="shared" si="27"/>
        <v>0</v>
      </c>
      <c r="W252" s="336">
        <f t="shared" si="28"/>
        <v>0</v>
      </c>
    </row>
    <row r="253" s="213" customFormat="1" hidden="1" spans="1:23">
      <c r="A253" s="278"/>
      <c r="B253" s="67"/>
      <c r="C253" s="279"/>
      <c r="D253" s="280">
        <f>SUMPRODUCT((Archives!$N$1005:$N$10000=Lang!A$4)*(Archives!$F$1005:$F$10000=$A253)*-Archives!$A$1005:$A$10000)+SUMPRODUCT((Archives!$N$1005:$N$10000=Lang!A$5)*(Archives!$F$1005:$F$10000=$A253)*-Archives!$A$1005:$A$10000)-$C253+$I253</f>
        <v>0</v>
      </c>
      <c r="E253" s="281"/>
      <c r="F253" s="282"/>
      <c r="G253" s="283"/>
      <c r="H253" s="284"/>
      <c r="I253" s="319"/>
      <c r="J253" s="320"/>
      <c r="K253" s="321"/>
      <c r="L253" s="322"/>
      <c r="M253" s="323"/>
      <c r="N253" s="324"/>
      <c r="O253" s="325">
        <f t="shared" si="23"/>
        <v>0</v>
      </c>
      <c r="P253" s="326"/>
      <c r="Q253" s="338">
        <f>IF(ISBLANK(A253),0,IF(Set!$F$2="TTC",IF(P253=1,O253-(O253*100)/(100+Set!$C$2),(IF(P253=2,O253-(O253*100)/(100+Set!$C$3),0))),IF(P253=1,O253*Set!$C$2/(100),(IF(P253=2,O253*Set!$C$3/(100),0)))))</f>
        <v>0</v>
      </c>
      <c r="R253" s="335"/>
      <c r="S253" s="336">
        <f t="shared" si="24"/>
        <v>0</v>
      </c>
      <c r="T253" s="337">
        <f t="shared" si="25"/>
        <v>0</v>
      </c>
      <c r="U253" s="336">
        <f t="shared" si="26"/>
        <v>0</v>
      </c>
      <c r="V253" s="336">
        <f t="shared" si="27"/>
        <v>0</v>
      </c>
      <c r="W253" s="336">
        <f t="shared" si="28"/>
        <v>0</v>
      </c>
    </row>
    <row r="254" s="213" customFormat="1" hidden="1" spans="1:23">
      <c r="A254" s="278"/>
      <c r="B254" s="67"/>
      <c r="C254" s="279"/>
      <c r="D254" s="280">
        <f>SUMPRODUCT((Archives!$N$1005:$N$10000=Lang!A$4)*(Archives!$F$1005:$F$10000=$A254)*-Archives!$A$1005:$A$10000)+SUMPRODUCT((Archives!$N$1005:$N$10000=Lang!A$5)*(Archives!$F$1005:$F$10000=$A254)*-Archives!$A$1005:$A$10000)-$C254+$I254</f>
        <v>0</v>
      </c>
      <c r="E254" s="281"/>
      <c r="F254" s="282"/>
      <c r="G254" s="283"/>
      <c r="H254" s="284"/>
      <c r="I254" s="319"/>
      <c r="J254" s="320"/>
      <c r="K254" s="321"/>
      <c r="L254" s="322"/>
      <c r="M254" s="323"/>
      <c r="N254" s="324"/>
      <c r="O254" s="325">
        <f t="shared" si="23"/>
        <v>0</v>
      </c>
      <c r="P254" s="326"/>
      <c r="Q254" s="338">
        <f>IF(ISBLANK(A254),0,IF(Set!$F$2="TTC",IF(P254=1,O254-(O254*100)/(100+Set!$C$2),(IF(P254=2,O254-(O254*100)/(100+Set!$C$3),0))),IF(P254=1,O254*Set!$C$2/(100),(IF(P254=2,O254*Set!$C$3/(100),0)))))</f>
        <v>0</v>
      </c>
      <c r="R254" s="335"/>
      <c r="S254" s="336">
        <f t="shared" si="24"/>
        <v>0</v>
      </c>
      <c r="T254" s="337">
        <f t="shared" si="25"/>
        <v>0</v>
      </c>
      <c r="U254" s="336">
        <f t="shared" si="26"/>
        <v>0</v>
      </c>
      <c r="V254" s="336">
        <f t="shared" si="27"/>
        <v>0</v>
      </c>
      <c r="W254" s="336">
        <f t="shared" si="28"/>
        <v>0</v>
      </c>
    </row>
    <row r="255" s="213" customFormat="1" hidden="1" spans="1:23">
      <c r="A255" s="278"/>
      <c r="B255" s="67"/>
      <c r="C255" s="279"/>
      <c r="D255" s="280">
        <f>SUMPRODUCT((Archives!$N$1005:$N$10000=Lang!A$4)*(Archives!$F$1005:$F$10000=$A255)*-Archives!$A$1005:$A$10000)+SUMPRODUCT((Archives!$N$1005:$N$10000=Lang!A$5)*(Archives!$F$1005:$F$10000=$A255)*-Archives!$A$1005:$A$10000)-$C255+$I255</f>
        <v>0</v>
      </c>
      <c r="E255" s="281"/>
      <c r="F255" s="282"/>
      <c r="G255" s="283"/>
      <c r="H255" s="284"/>
      <c r="I255" s="319"/>
      <c r="J255" s="320"/>
      <c r="K255" s="321"/>
      <c r="L255" s="322"/>
      <c r="M255" s="323"/>
      <c r="N255" s="324"/>
      <c r="O255" s="325">
        <f t="shared" si="23"/>
        <v>0</v>
      </c>
      <c r="P255" s="326"/>
      <c r="Q255" s="338">
        <f>IF(ISBLANK(A255),0,IF(Set!$F$2="TTC",IF(P255=1,O255-(O255*100)/(100+Set!$C$2),(IF(P255=2,O255-(O255*100)/(100+Set!$C$3),0))),IF(P255=1,O255*Set!$C$2/(100),(IF(P255=2,O255*Set!$C$3/(100),0)))))</f>
        <v>0</v>
      </c>
      <c r="R255" s="335"/>
      <c r="S255" s="336">
        <f t="shared" si="24"/>
        <v>0</v>
      </c>
      <c r="T255" s="337">
        <f t="shared" si="25"/>
        <v>0</v>
      </c>
      <c r="U255" s="336">
        <f t="shared" si="26"/>
        <v>0</v>
      </c>
      <c r="V255" s="336">
        <f t="shared" si="27"/>
        <v>0</v>
      </c>
      <c r="W255" s="336">
        <f t="shared" si="28"/>
        <v>0</v>
      </c>
    </row>
    <row r="256" s="213" customFormat="1" hidden="1" spans="1:23">
      <c r="A256" s="278"/>
      <c r="B256" s="67"/>
      <c r="C256" s="279"/>
      <c r="D256" s="280">
        <f>SUMPRODUCT((Archives!$N$1005:$N$10000=Lang!A$4)*(Archives!$F$1005:$F$10000=$A256)*-Archives!$A$1005:$A$10000)+SUMPRODUCT((Archives!$N$1005:$N$10000=Lang!A$5)*(Archives!$F$1005:$F$10000=$A256)*-Archives!$A$1005:$A$10000)-$C256+$I256</f>
        <v>0</v>
      </c>
      <c r="E256" s="281"/>
      <c r="F256" s="282"/>
      <c r="G256" s="283"/>
      <c r="H256" s="284"/>
      <c r="I256" s="319"/>
      <c r="J256" s="320"/>
      <c r="K256" s="321"/>
      <c r="L256" s="322"/>
      <c r="M256" s="323"/>
      <c r="N256" s="324"/>
      <c r="O256" s="325">
        <f t="shared" si="23"/>
        <v>0</v>
      </c>
      <c r="P256" s="326"/>
      <c r="Q256" s="338">
        <f>IF(ISBLANK(A256),0,IF(Set!$F$2="TTC",IF(P256=1,O256-(O256*100)/(100+Set!$C$2),(IF(P256=2,O256-(O256*100)/(100+Set!$C$3),0))),IF(P256=1,O256*Set!$C$2/(100),(IF(P256=2,O256*Set!$C$3/(100),0)))))</f>
        <v>0</v>
      </c>
      <c r="R256" s="335"/>
      <c r="S256" s="336">
        <f t="shared" si="24"/>
        <v>0</v>
      </c>
      <c r="T256" s="337">
        <f t="shared" si="25"/>
        <v>0</v>
      </c>
      <c r="U256" s="336">
        <f t="shared" si="26"/>
        <v>0</v>
      </c>
      <c r="V256" s="336">
        <f t="shared" si="27"/>
        <v>0</v>
      </c>
      <c r="W256" s="336">
        <f t="shared" si="28"/>
        <v>0</v>
      </c>
    </row>
    <row r="257" s="213" customFormat="1" hidden="1" spans="1:23">
      <c r="A257" s="278"/>
      <c r="B257" s="67"/>
      <c r="C257" s="279"/>
      <c r="D257" s="280">
        <f>SUMPRODUCT((Archives!$N$1005:$N$10000=Lang!A$4)*(Archives!$F$1005:$F$10000=$A257)*-Archives!$A$1005:$A$10000)+SUMPRODUCT((Archives!$N$1005:$N$10000=Lang!A$5)*(Archives!$F$1005:$F$10000=$A257)*-Archives!$A$1005:$A$10000)-$C257+$I257</f>
        <v>0</v>
      </c>
      <c r="E257" s="281"/>
      <c r="F257" s="282"/>
      <c r="G257" s="283"/>
      <c r="H257" s="284"/>
      <c r="I257" s="319"/>
      <c r="J257" s="320"/>
      <c r="K257" s="321"/>
      <c r="L257" s="322"/>
      <c r="M257" s="323"/>
      <c r="N257" s="324"/>
      <c r="O257" s="325">
        <f t="shared" si="23"/>
        <v>0</v>
      </c>
      <c r="P257" s="326"/>
      <c r="Q257" s="338">
        <f>IF(ISBLANK(A257),0,IF(Set!$F$2="TTC",IF(P257=1,O257-(O257*100)/(100+Set!$C$2),(IF(P257=2,O257-(O257*100)/(100+Set!$C$3),0))),IF(P257=1,O257*Set!$C$2/(100),(IF(P257=2,O257*Set!$C$3/(100),0)))))</f>
        <v>0</v>
      </c>
      <c r="R257" s="335"/>
      <c r="S257" s="336">
        <f t="shared" si="24"/>
        <v>0</v>
      </c>
      <c r="T257" s="337">
        <f t="shared" si="25"/>
        <v>0</v>
      </c>
      <c r="U257" s="336">
        <f t="shared" si="26"/>
        <v>0</v>
      </c>
      <c r="V257" s="336">
        <f t="shared" si="27"/>
        <v>0</v>
      </c>
      <c r="W257" s="336">
        <f t="shared" si="28"/>
        <v>0</v>
      </c>
    </row>
    <row r="258" s="213" customFormat="1" hidden="1" spans="1:23">
      <c r="A258" s="278"/>
      <c r="B258" s="67"/>
      <c r="C258" s="279"/>
      <c r="D258" s="280">
        <f>SUMPRODUCT((Archives!$N$1005:$N$10000=Lang!A$4)*(Archives!$F$1005:$F$10000=$A258)*-Archives!$A$1005:$A$10000)+SUMPRODUCT((Archives!$N$1005:$N$10000=Lang!A$5)*(Archives!$F$1005:$F$10000=$A258)*-Archives!$A$1005:$A$10000)-$C258+$I258</f>
        <v>0</v>
      </c>
      <c r="E258" s="281"/>
      <c r="F258" s="282"/>
      <c r="G258" s="283"/>
      <c r="H258" s="284"/>
      <c r="I258" s="319"/>
      <c r="J258" s="320"/>
      <c r="K258" s="321"/>
      <c r="L258" s="322"/>
      <c r="M258" s="323"/>
      <c r="N258" s="324"/>
      <c r="O258" s="325">
        <f t="shared" si="23"/>
        <v>0</v>
      </c>
      <c r="P258" s="326"/>
      <c r="Q258" s="338">
        <f>IF(ISBLANK(A258),0,IF(Set!$F$2="TTC",IF(P258=1,O258-(O258*100)/(100+Set!$C$2),(IF(P258=2,O258-(O258*100)/(100+Set!$C$3),0))),IF(P258=1,O258*Set!$C$2/(100),(IF(P258=2,O258*Set!$C$3/(100),0)))))</f>
        <v>0</v>
      </c>
      <c r="R258" s="335"/>
      <c r="S258" s="336">
        <f t="shared" si="24"/>
        <v>0</v>
      </c>
      <c r="T258" s="337">
        <f t="shared" si="25"/>
        <v>0</v>
      </c>
      <c r="U258" s="336">
        <f t="shared" si="26"/>
        <v>0</v>
      </c>
      <c r="V258" s="336">
        <f t="shared" si="27"/>
        <v>0</v>
      </c>
      <c r="W258" s="336">
        <f t="shared" si="28"/>
        <v>0</v>
      </c>
    </row>
    <row r="259" s="213" customFormat="1" hidden="1" spans="1:23">
      <c r="A259" s="278"/>
      <c r="B259" s="67"/>
      <c r="C259" s="279"/>
      <c r="D259" s="280">
        <f>SUMPRODUCT((Archives!$N$1005:$N$10000=Lang!A$4)*(Archives!$F$1005:$F$10000=$A259)*-Archives!$A$1005:$A$10000)+SUMPRODUCT((Archives!$N$1005:$N$10000=Lang!A$5)*(Archives!$F$1005:$F$10000=$A259)*-Archives!$A$1005:$A$10000)-$C259+$I259</f>
        <v>0</v>
      </c>
      <c r="E259" s="281"/>
      <c r="F259" s="282"/>
      <c r="G259" s="283"/>
      <c r="H259" s="284"/>
      <c r="I259" s="319"/>
      <c r="J259" s="320"/>
      <c r="K259" s="321"/>
      <c r="L259" s="322"/>
      <c r="M259" s="323"/>
      <c r="N259" s="324"/>
      <c r="O259" s="325">
        <f t="shared" si="23"/>
        <v>0</v>
      </c>
      <c r="P259" s="326"/>
      <c r="Q259" s="338">
        <f>IF(ISBLANK(A259),0,IF(Set!$F$2="TTC",IF(P259=1,O259-(O259*100)/(100+Set!$C$2),(IF(P259=2,O259-(O259*100)/(100+Set!$C$3),0))),IF(P259=1,O259*Set!$C$2/(100),(IF(P259=2,O259*Set!$C$3/(100),0)))))</f>
        <v>0</v>
      </c>
      <c r="R259" s="335"/>
      <c r="S259" s="336">
        <f t="shared" si="24"/>
        <v>0</v>
      </c>
      <c r="T259" s="337">
        <f t="shared" si="25"/>
        <v>0</v>
      </c>
      <c r="U259" s="336">
        <f t="shared" si="26"/>
        <v>0</v>
      </c>
      <c r="V259" s="336">
        <f t="shared" si="27"/>
        <v>0</v>
      </c>
      <c r="W259" s="336">
        <f t="shared" si="28"/>
        <v>0</v>
      </c>
    </row>
    <row r="260" s="213" customFormat="1" hidden="1" spans="1:23">
      <c r="A260" s="278"/>
      <c r="B260" s="67"/>
      <c r="C260" s="279"/>
      <c r="D260" s="280">
        <f>SUMPRODUCT((Archives!$N$1005:$N$10000=Lang!A$4)*(Archives!$F$1005:$F$10000=$A260)*-Archives!$A$1005:$A$10000)+SUMPRODUCT((Archives!$N$1005:$N$10000=Lang!A$5)*(Archives!$F$1005:$F$10000=$A260)*-Archives!$A$1005:$A$10000)-$C260+$I260</f>
        <v>0</v>
      </c>
      <c r="E260" s="281"/>
      <c r="F260" s="282"/>
      <c r="G260" s="283"/>
      <c r="H260" s="284"/>
      <c r="I260" s="319"/>
      <c r="J260" s="320"/>
      <c r="K260" s="321"/>
      <c r="L260" s="322"/>
      <c r="M260" s="323"/>
      <c r="N260" s="324"/>
      <c r="O260" s="325">
        <f t="shared" si="23"/>
        <v>0</v>
      </c>
      <c r="P260" s="326"/>
      <c r="Q260" s="338">
        <f>IF(ISBLANK(A260),0,IF(Set!$F$2="TTC",IF(P260=1,O260-(O260*100)/(100+Set!$C$2),(IF(P260=2,O260-(O260*100)/(100+Set!$C$3),0))),IF(P260=1,O260*Set!$C$2/(100),(IF(P260=2,O260*Set!$C$3/(100),0)))))</f>
        <v>0</v>
      </c>
      <c r="R260" s="335"/>
      <c r="S260" s="336">
        <f t="shared" si="24"/>
        <v>0</v>
      </c>
      <c r="T260" s="337">
        <f t="shared" si="25"/>
        <v>0</v>
      </c>
      <c r="U260" s="336">
        <f t="shared" si="26"/>
        <v>0</v>
      </c>
      <c r="V260" s="336">
        <f t="shared" si="27"/>
        <v>0</v>
      </c>
      <c r="W260" s="336">
        <f t="shared" si="28"/>
        <v>0</v>
      </c>
    </row>
    <row r="261" s="213" customFormat="1" hidden="1" spans="1:23">
      <c r="A261" s="278"/>
      <c r="B261" s="67"/>
      <c r="C261" s="279"/>
      <c r="D261" s="280">
        <f>SUMPRODUCT((Archives!$N$1005:$N$10000=Lang!A$4)*(Archives!$F$1005:$F$10000=$A261)*-Archives!$A$1005:$A$10000)+SUMPRODUCT((Archives!$N$1005:$N$10000=Lang!A$5)*(Archives!$F$1005:$F$10000=$A261)*-Archives!$A$1005:$A$10000)-$C261+$I261</f>
        <v>0</v>
      </c>
      <c r="E261" s="281"/>
      <c r="F261" s="282"/>
      <c r="G261" s="283"/>
      <c r="H261" s="284"/>
      <c r="I261" s="319"/>
      <c r="J261" s="320"/>
      <c r="K261" s="321"/>
      <c r="L261" s="322"/>
      <c r="M261" s="323"/>
      <c r="N261" s="324"/>
      <c r="O261" s="325">
        <f t="shared" si="23"/>
        <v>0</v>
      </c>
      <c r="P261" s="326"/>
      <c r="Q261" s="338">
        <f>IF(ISBLANK(A261),0,IF(Set!$F$2="TTC",IF(P261=1,O261-(O261*100)/(100+Set!$C$2),(IF(P261=2,O261-(O261*100)/(100+Set!$C$3),0))),IF(P261=1,O261*Set!$C$2/(100),(IF(P261=2,O261*Set!$C$3/(100),0)))))</f>
        <v>0</v>
      </c>
      <c r="R261" s="335"/>
      <c r="S261" s="336">
        <f t="shared" si="24"/>
        <v>0</v>
      </c>
      <c r="T261" s="337">
        <f t="shared" si="25"/>
        <v>0</v>
      </c>
      <c r="U261" s="336">
        <f t="shared" si="26"/>
        <v>0</v>
      </c>
      <c r="V261" s="336">
        <f t="shared" si="27"/>
        <v>0</v>
      </c>
      <c r="W261" s="336">
        <f t="shared" si="28"/>
        <v>0</v>
      </c>
    </row>
    <row r="262" s="213" customFormat="1" hidden="1" spans="1:23">
      <c r="A262" s="278"/>
      <c r="B262" s="67"/>
      <c r="C262" s="279"/>
      <c r="D262" s="280">
        <f>SUMPRODUCT((Archives!$N$1005:$N$10000=Lang!A$4)*(Archives!$F$1005:$F$10000=$A262)*-Archives!$A$1005:$A$10000)+SUMPRODUCT((Archives!$N$1005:$N$10000=Lang!A$5)*(Archives!$F$1005:$F$10000=$A262)*-Archives!$A$1005:$A$10000)-$C262+$I262</f>
        <v>0</v>
      </c>
      <c r="E262" s="281"/>
      <c r="F262" s="282"/>
      <c r="G262" s="283"/>
      <c r="H262" s="284"/>
      <c r="I262" s="319"/>
      <c r="J262" s="320"/>
      <c r="K262" s="321"/>
      <c r="L262" s="322"/>
      <c r="M262" s="323"/>
      <c r="N262" s="324"/>
      <c r="O262" s="325">
        <f t="shared" si="23"/>
        <v>0</v>
      </c>
      <c r="P262" s="326"/>
      <c r="Q262" s="338">
        <f>IF(ISBLANK(A262),0,IF(Set!$F$2="TTC",IF(P262=1,O262-(O262*100)/(100+Set!$C$2),(IF(P262=2,O262-(O262*100)/(100+Set!$C$3),0))),IF(P262=1,O262*Set!$C$2/(100),(IF(P262=2,O262*Set!$C$3/(100),0)))))</f>
        <v>0</v>
      </c>
      <c r="R262" s="335"/>
      <c r="S262" s="336">
        <f t="shared" si="24"/>
        <v>0</v>
      </c>
      <c r="T262" s="337">
        <f t="shared" si="25"/>
        <v>0</v>
      </c>
      <c r="U262" s="336">
        <f t="shared" si="26"/>
        <v>0</v>
      </c>
      <c r="V262" s="336">
        <f t="shared" si="27"/>
        <v>0</v>
      </c>
      <c r="W262" s="336">
        <f t="shared" si="28"/>
        <v>0</v>
      </c>
    </row>
    <row r="263" s="213" customFormat="1" hidden="1" spans="1:23">
      <c r="A263" s="278"/>
      <c r="B263" s="67"/>
      <c r="C263" s="279"/>
      <c r="D263" s="280">
        <f>SUMPRODUCT((Archives!$N$1005:$N$10000=Lang!A$4)*(Archives!$F$1005:$F$10000=$A263)*-Archives!$A$1005:$A$10000)+SUMPRODUCT((Archives!$N$1005:$N$10000=Lang!A$5)*(Archives!$F$1005:$F$10000=$A263)*-Archives!$A$1005:$A$10000)-$C263+$I263</f>
        <v>0</v>
      </c>
      <c r="E263" s="281"/>
      <c r="F263" s="282"/>
      <c r="G263" s="283"/>
      <c r="H263" s="284"/>
      <c r="I263" s="319"/>
      <c r="J263" s="320"/>
      <c r="K263" s="321"/>
      <c r="L263" s="322"/>
      <c r="M263" s="323"/>
      <c r="N263" s="324"/>
      <c r="O263" s="325">
        <f t="shared" si="23"/>
        <v>0</v>
      </c>
      <c r="P263" s="326"/>
      <c r="Q263" s="338">
        <f>IF(ISBLANK(A263),0,IF(Set!$F$2="TTC",IF(P263=1,O263-(O263*100)/(100+Set!$C$2),(IF(P263=2,O263-(O263*100)/(100+Set!$C$3),0))),IF(P263=1,O263*Set!$C$2/(100),(IF(P263=2,O263*Set!$C$3/(100),0)))))</f>
        <v>0</v>
      </c>
      <c r="R263" s="335"/>
      <c r="S263" s="336">
        <f t="shared" si="24"/>
        <v>0</v>
      </c>
      <c r="T263" s="337">
        <f t="shared" si="25"/>
        <v>0</v>
      </c>
      <c r="U263" s="336">
        <f t="shared" si="26"/>
        <v>0</v>
      </c>
      <c r="V263" s="336">
        <f t="shared" si="27"/>
        <v>0</v>
      </c>
      <c r="W263" s="336">
        <f t="shared" si="28"/>
        <v>0</v>
      </c>
    </row>
    <row r="264" s="213" customFormat="1" hidden="1" spans="1:23">
      <c r="A264" s="278"/>
      <c r="B264" s="67"/>
      <c r="C264" s="279"/>
      <c r="D264" s="280">
        <f>SUMPRODUCT((Archives!$N$1005:$N$10000=Lang!A$4)*(Archives!$F$1005:$F$10000=$A264)*-Archives!$A$1005:$A$10000)+SUMPRODUCT((Archives!$N$1005:$N$10000=Lang!A$5)*(Archives!$F$1005:$F$10000=$A264)*-Archives!$A$1005:$A$10000)-$C264+$I264</f>
        <v>0</v>
      </c>
      <c r="E264" s="281"/>
      <c r="F264" s="282"/>
      <c r="G264" s="283"/>
      <c r="H264" s="284"/>
      <c r="I264" s="319"/>
      <c r="J264" s="320"/>
      <c r="K264" s="321"/>
      <c r="L264" s="322"/>
      <c r="M264" s="323"/>
      <c r="N264" s="324"/>
      <c r="O264" s="325">
        <f t="shared" si="23"/>
        <v>0</v>
      </c>
      <c r="P264" s="326"/>
      <c r="Q264" s="338">
        <f>IF(ISBLANK(A264),0,IF(Set!$F$2="TTC",IF(P264=1,O264-(O264*100)/(100+Set!$C$2),(IF(P264=2,O264-(O264*100)/(100+Set!$C$3),0))),IF(P264=1,O264*Set!$C$2/(100),(IF(P264=2,O264*Set!$C$3/(100),0)))))</f>
        <v>0</v>
      </c>
      <c r="R264" s="335"/>
      <c r="S264" s="336">
        <f t="shared" si="24"/>
        <v>0</v>
      </c>
      <c r="T264" s="337">
        <f t="shared" si="25"/>
        <v>0</v>
      </c>
      <c r="U264" s="336">
        <f t="shared" si="26"/>
        <v>0</v>
      </c>
      <c r="V264" s="336">
        <f t="shared" si="27"/>
        <v>0</v>
      </c>
      <c r="W264" s="336">
        <f t="shared" si="28"/>
        <v>0</v>
      </c>
    </row>
    <row r="265" s="213" customFormat="1" hidden="1" spans="1:23">
      <c r="A265" s="278"/>
      <c r="B265" s="67"/>
      <c r="C265" s="279"/>
      <c r="D265" s="280">
        <f>SUMPRODUCT((Archives!$N$1005:$N$10000=Lang!A$4)*(Archives!$F$1005:$F$10000=$A265)*-Archives!$A$1005:$A$10000)+SUMPRODUCT((Archives!$N$1005:$N$10000=Lang!A$5)*(Archives!$F$1005:$F$10000=$A265)*-Archives!$A$1005:$A$10000)-$C265+$I265</f>
        <v>0</v>
      </c>
      <c r="E265" s="281"/>
      <c r="F265" s="282"/>
      <c r="G265" s="283"/>
      <c r="H265" s="284"/>
      <c r="I265" s="319"/>
      <c r="J265" s="320"/>
      <c r="K265" s="321"/>
      <c r="L265" s="322"/>
      <c r="M265" s="323"/>
      <c r="N265" s="324"/>
      <c r="O265" s="325">
        <f t="shared" si="23"/>
        <v>0</v>
      </c>
      <c r="P265" s="326"/>
      <c r="Q265" s="338">
        <f>IF(ISBLANK(A265),0,IF(Set!$F$2="TTC",IF(P265=1,O265-(O265*100)/(100+Set!$C$2),(IF(P265=2,O265-(O265*100)/(100+Set!$C$3),0))),IF(P265=1,O265*Set!$C$2/(100),(IF(P265=2,O265*Set!$C$3/(100),0)))))</f>
        <v>0</v>
      </c>
      <c r="R265" s="335"/>
      <c r="S265" s="336">
        <f t="shared" si="24"/>
        <v>0</v>
      </c>
      <c r="T265" s="337">
        <f t="shared" si="25"/>
        <v>0</v>
      </c>
      <c r="U265" s="336">
        <f t="shared" si="26"/>
        <v>0</v>
      </c>
      <c r="V265" s="336">
        <f t="shared" si="27"/>
        <v>0</v>
      </c>
      <c r="W265" s="336">
        <f t="shared" si="28"/>
        <v>0</v>
      </c>
    </row>
    <row r="266" s="213" customFormat="1" hidden="1" spans="1:23">
      <c r="A266" s="278"/>
      <c r="B266" s="67"/>
      <c r="C266" s="279"/>
      <c r="D266" s="280">
        <f>SUMPRODUCT((Archives!$N$1005:$N$10000=Lang!A$4)*(Archives!$F$1005:$F$10000=$A266)*-Archives!$A$1005:$A$10000)+SUMPRODUCT((Archives!$N$1005:$N$10000=Lang!A$5)*(Archives!$F$1005:$F$10000=$A266)*-Archives!$A$1005:$A$10000)-$C266+$I266</f>
        <v>0</v>
      </c>
      <c r="E266" s="281"/>
      <c r="F266" s="282"/>
      <c r="G266" s="283"/>
      <c r="H266" s="284"/>
      <c r="I266" s="319"/>
      <c r="J266" s="320"/>
      <c r="K266" s="321"/>
      <c r="L266" s="322"/>
      <c r="M266" s="323"/>
      <c r="N266" s="324"/>
      <c r="O266" s="325">
        <f t="shared" si="23"/>
        <v>0</v>
      </c>
      <c r="P266" s="326"/>
      <c r="Q266" s="338">
        <f>IF(ISBLANK(A266),0,IF(Set!$F$2="TTC",IF(P266=1,O266-(O266*100)/(100+Set!$C$2),(IF(P266=2,O266-(O266*100)/(100+Set!$C$3),0))),IF(P266=1,O266*Set!$C$2/(100),(IF(P266=2,O266*Set!$C$3/(100),0)))))</f>
        <v>0</v>
      </c>
      <c r="R266" s="335"/>
      <c r="S266" s="336">
        <f t="shared" si="24"/>
        <v>0</v>
      </c>
      <c r="T266" s="337">
        <f t="shared" si="25"/>
        <v>0</v>
      </c>
      <c r="U266" s="336">
        <f t="shared" si="26"/>
        <v>0</v>
      </c>
      <c r="V266" s="336">
        <f t="shared" si="27"/>
        <v>0</v>
      </c>
      <c r="W266" s="336">
        <f t="shared" si="28"/>
        <v>0</v>
      </c>
    </row>
    <row r="267" s="213" customFormat="1" hidden="1" spans="1:23">
      <c r="A267" s="278"/>
      <c r="B267" s="67"/>
      <c r="C267" s="279"/>
      <c r="D267" s="280">
        <f>SUMPRODUCT((Archives!$N$1005:$N$10000=Lang!A$4)*(Archives!$F$1005:$F$10000=$A267)*-Archives!$A$1005:$A$10000)+SUMPRODUCT((Archives!$N$1005:$N$10000=Lang!A$5)*(Archives!$F$1005:$F$10000=$A267)*-Archives!$A$1005:$A$10000)-$C267+$I267</f>
        <v>0</v>
      </c>
      <c r="E267" s="281"/>
      <c r="F267" s="282"/>
      <c r="G267" s="283"/>
      <c r="H267" s="284"/>
      <c r="I267" s="319"/>
      <c r="J267" s="320"/>
      <c r="K267" s="321"/>
      <c r="L267" s="322"/>
      <c r="M267" s="323"/>
      <c r="N267" s="324"/>
      <c r="O267" s="325">
        <f t="shared" si="23"/>
        <v>0</v>
      </c>
      <c r="P267" s="326"/>
      <c r="Q267" s="338">
        <f>IF(ISBLANK(A267),0,IF(Set!$F$2="TTC",IF(P267=1,O267-(O267*100)/(100+Set!$C$2),(IF(P267=2,O267-(O267*100)/(100+Set!$C$3),0))),IF(P267=1,O267*Set!$C$2/(100),(IF(P267=2,O267*Set!$C$3/(100),0)))))</f>
        <v>0</v>
      </c>
      <c r="R267" s="335"/>
      <c r="S267" s="336">
        <f t="shared" si="24"/>
        <v>0</v>
      </c>
      <c r="T267" s="337">
        <f t="shared" si="25"/>
        <v>0</v>
      </c>
      <c r="U267" s="336">
        <f t="shared" si="26"/>
        <v>0</v>
      </c>
      <c r="V267" s="336">
        <f t="shared" si="27"/>
        <v>0</v>
      </c>
      <c r="W267" s="336">
        <f t="shared" si="28"/>
        <v>0</v>
      </c>
    </row>
    <row r="268" s="213" customFormat="1" hidden="1" spans="1:23">
      <c r="A268" s="278"/>
      <c r="B268" s="67"/>
      <c r="C268" s="279"/>
      <c r="D268" s="280">
        <f>SUMPRODUCT((Archives!$N$1005:$N$10000=Lang!A$4)*(Archives!$F$1005:$F$10000=$A268)*-Archives!$A$1005:$A$10000)+SUMPRODUCT((Archives!$N$1005:$N$10000=Lang!A$5)*(Archives!$F$1005:$F$10000=$A268)*-Archives!$A$1005:$A$10000)-$C268+$I268</f>
        <v>0</v>
      </c>
      <c r="E268" s="281"/>
      <c r="F268" s="282"/>
      <c r="G268" s="283"/>
      <c r="H268" s="284"/>
      <c r="I268" s="319"/>
      <c r="J268" s="320"/>
      <c r="K268" s="321"/>
      <c r="L268" s="322"/>
      <c r="M268" s="323"/>
      <c r="N268" s="324"/>
      <c r="O268" s="325">
        <f t="shared" si="23"/>
        <v>0</v>
      </c>
      <c r="P268" s="326"/>
      <c r="Q268" s="338">
        <f>IF(ISBLANK(A268),0,IF(Set!$F$2="TTC",IF(P268=1,O268-(O268*100)/(100+Set!$C$2),(IF(P268=2,O268-(O268*100)/(100+Set!$C$3),0))),IF(P268=1,O268*Set!$C$2/(100),(IF(P268=2,O268*Set!$C$3/(100),0)))))</f>
        <v>0</v>
      </c>
      <c r="R268" s="335"/>
      <c r="S268" s="336">
        <f t="shared" si="24"/>
        <v>0</v>
      </c>
      <c r="T268" s="337">
        <f t="shared" si="25"/>
        <v>0</v>
      </c>
      <c r="U268" s="336">
        <f t="shared" si="26"/>
        <v>0</v>
      </c>
      <c r="V268" s="336">
        <f t="shared" si="27"/>
        <v>0</v>
      </c>
      <c r="W268" s="336">
        <f t="shared" si="28"/>
        <v>0</v>
      </c>
    </row>
    <row r="269" s="213" customFormat="1" hidden="1" spans="1:23">
      <c r="A269" s="278"/>
      <c r="B269" s="67"/>
      <c r="C269" s="279"/>
      <c r="D269" s="280">
        <f>SUMPRODUCT((Archives!$N$1005:$N$10000=Lang!A$4)*(Archives!$F$1005:$F$10000=$A269)*-Archives!$A$1005:$A$10000)+SUMPRODUCT((Archives!$N$1005:$N$10000=Lang!A$5)*(Archives!$F$1005:$F$10000=$A269)*-Archives!$A$1005:$A$10000)-$C269+$I269</f>
        <v>0</v>
      </c>
      <c r="E269" s="281"/>
      <c r="F269" s="282"/>
      <c r="G269" s="283"/>
      <c r="H269" s="284"/>
      <c r="I269" s="319"/>
      <c r="J269" s="320"/>
      <c r="K269" s="321"/>
      <c r="L269" s="322"/>
      <c r="M269" s="323"/>
      <c r="N269" s="324"/>
      <c r="O269" s="325">
        <f t="shared" si="23"/>
        <v>0</v>
      </c>
      <c r="P269" s="326"/>
      <c r="Q269" s="338">
        <f>IF(ISBLANK(A269),0,IF(Set!$F$2="TTC",IF(P269=1,O269-(O269*100)/(100+Set!$C$2),(IF(P269=2,O269-(O269*100)/(100+Set!$C$3),0))),IF(P269=1,O269*Set!$C$2/(100),(IF(P269=2,O269*Set!$C$3/(100),0)))))</f>
        <v>0</v>
      </c>
      <c r="R269" s="335"/>
      <c r="S269" s="336">
        <f t="shared" si="24"/>
        <v>0</v>
      </c>
      <c r="T269" s="337">
        <f t="shared" si="25"/>
        <v>0</v>
      </c>
      <c r="U269" s="336">
        <f t="shared" si="26"/>
        <v>0</v>
      </c>
      <c r="V269" s="336">
        <f t="shared" si="27"/>
        <v>0</v>
      </c>
      <c r="W269" s="336">
        <f t="shared" si="28"/>
        <v>0</v>
      </c>
    </row>
    <row r="270" s="213" customFormat="1" hidden="1" spans="1:23">
      <c r="A270" s="278"/>
      <c r="B270" s="67"/>
      <c r="C270" s="279"/>
      <c r="D270" s="280">
        <f>SUMPRODUCT((Archives!$N$1005:$N$10000=Lang!A$4)*(Archives!$F$1005:$F$10000=$A270)*-Archives!$A$1005:$A$10000)+SUMPRODUCT((Archives!$N$1005:$N$10000=Lang!A$5)*(Archives!$F$1005:$F$10000=$A270)*-Archives!$A$1005:$A$10000)-$C270+$I270</f>
        <v>0</v>
      </c>
      <c r="E270" s="281"/>
      <c r="F270" s="282"/>
      <c r="G270" s="283"/>
      <c r="H270" s="284"/>
      <c r="I270" s="319"/>
      <c r="J270" s="320"/>
      <c r="K270" s="321"/>
      <c r="L270" s="322"/>
      <c r="M270" s="323"/>
      <c r="N270" s="324"/>
      <c r="O270" s="325">
        <f t="shared" si="23"/>
        <v>0</v>
      </c>
      <c r="P270" s="326"/>
      <c r="Q270" s="338">
        <f>IF(ISBLANK(A270),0,IF(Set!$F$2="TTC",IF(P270=1,O270-(O270*100)/(100+Set!$C$2),(IF(P270=2,O270-(O270*100)/(100+Set!$C$3),0))),IF(P270=1,O270*Set!$C$2/(100),(IF(P270=2,O270*Set!$C$3/(100),0)))))</f>
        <v>0</v>
      </c>
      <c r="R270" s="335"/>
      <c r="S270" s="336">
        <f t="shared" si="24"/>
        <v>0</v>
      </c>
      <c r="T270" s="337">
        <f t="shared" si="25"/>
        <v>0</v>
      </c>
      <c r="U270" s="336">
        <f t="shared" si="26"/>
        <v>0</v>
      </c>
      <c r="V270" s="336">
        <f t="shared" si="27"/>
        <v>0</v>
      </c>
      <c r="W270" s="336">
        <f t="shared" si="28"/>
        <v>0</v>
      </c>
    </row>
    <row r="271" s="213" customFormat="1" hidden="1" spans="1:23">
      <c r="A271" s="278"/>
      <c r="B271" s="67"/>
      <c r="C271" s="279"/>
      <c r="D271" s="280">
        <f>SUMPRODUCT((Archives!$N$1005:$N$10000=Lang!A$4)*(Archives!$F$1005:$F$10000=$A271)*-Archives!$A$1005:$A$10000)+SUMPRODUCT((Archives!$N$1005:$N$10000=Lang!A$5)*(Archives!$F$1005:$F$10000=$A271)*-Archives!$A$1005:$A$10000)-$C271+$I271</f>
        <v>0</v>
      </c>
      <c r="E271" s="281"/>
      <c r="F271" s="282"/>
      <c r="G271" s="283"/>
      <c r="H271" s="284"/>
      <c r="I271" s="319"/>
      <c r="J271" s="320"/>
      <c r="K271" s="321"/>
      <c r="L271" s="322"/>
      <c r="M271" s="323"/>
      <c r="N271" s="324"/>
      <c r="O271" s="325">
        <f t="shared" si="23"/>
        <v>0</v>
      </c>
      <c r="P271" s="326"/>
      <c r="Q271" s="338">
        <f>IF(ISBLANK(A271),0,IF(Set!$F$2="TTC",IF(P271=1,O271-(O271*100)/(100+Set!$C$2),(IF(P271=2,O271-(O271*100)/(100+Set!$C$3),0))),IF(P271=1,O271*Set!$C$2/(100),(IF(P271=2,O271*Set!$C$3/(100),0)))))</f>
        <v>0</v>
      </c>
      <c r="R271" s="335"/>
      <c r="S271" s="336">
        <f t="shared" si="24"/>
        <v>0</v>
      </c>
      <c r="T271" s="337">
        <f t="shared" si="25"/>
        <v>0</v>
      </c>
      <c r="U271" s="336">
        <f t="shared" si="26"/>
        <v>0</v>
      </c>
      <c r="V271" s="336">
        <f t="shared" si="27"/>
        <v>0</v>
      </c>
      <c r="W271" s="336">
        <f t="shared" si="28"/>
        <v>0</v>
      </c>
    </row>
    <row r="272" s="213" customFormat="1" hidden="1" spans="1:23">
      <c r="A272" s="278"/>
      <c r="B272" s="67"/>
      <c r="C272" s="279"/>
      <c r="D272" s="280">
        <f>SUMPRODUCT((Archives!$N$1005:$N$10000=Lang!A$4)*(Archives!$F$1005:$F$10000=$A272)*-Archives!$A$1005:$A$10000)+SUMPRODUCT((Archives!$N$1005:$N$10000=Lang!A$5)*(Archives!$F$1005:$F$10000=$A272)*-Archives!$A$1005:$A$10000)-$C272+$I272</f>
        <v>0</v>
      </c>
      <c r="E272" s="281"/>
      <c r="F272" s="282"/>
      <c r="G272" s="283"/>
      <c r="H272" s="284"/>
      <c r="I272" s="319"/>
      <c r="J272" s="320"/>
      <c r="K272" s="321"/>
      <c r="L272" s="322"/>
      <c r="M272" s="323"/>
      <c r="N272" s="324"/>
      <c r="O272" s="325">
        <f t="shared" si="23"/>
        <v>0</v>
      </c>
      <c r="P272" s="326"/>
      <c r="Q272" s="338">
        <f>IF(ISBLANK(A272),0,IF(Set!$F$2="TTC",IF(P272=1,O272-(O272*100)/(100+Set!$C$2),(IF(P272=2,O272-(O272*100)/(100+Set!$C$3),0))),IF(P272=1,O272*Set!$C$2/(100),(IF(P272=2,O272*Set!$C$3/(100),0)))))</f>
        <v>0</v>
      </c>
      <c r="R272" s="335"/>
      <c r="S272" s="336">
        <f t="shared" si="24"/>
        <v>0</v>
      </c>
      <c r="T272" s="337">
        <f t="shared" si="25"/>
        <v>0</v>
      </c>
      <c r="U272" s="336">
        <f t="shared" si="26"/>
        <v>0</v>
      </c>
      <c r="V272" s="336">
        <f t="shared" si="27"/>
        <v>0</v>
      </c>
      <c r="W272" s="336">
        <f t="shared" si="28"/>
        <v>0</v>
      </c>
    </row>
    <row r="273" s="213" customFormat="1" hidden="1" spans="1:23">
      <c r="A273" s="278"/>
      <c r="B273" s="67"/>
      <c r="C273" s="279"/>
      <c r="D273" s="280">
        <f>SUMPRODUCT((Archives!$N$1005:$N$10000=Lang!A$4)*(Archives!$F$1005:$F$10000=$A273)*-Archives!$A$1005:$A$10000)+SUMPRODUCT((Archives!$N$1005:$N$10000=Lang!A$5)*(Archives!$F$1005:$F$10000=$A273)*-Archives!$A$1005:$A$10000)-$C273+$I273</f>
        <v>0</v>
      </c>
      <c r="E273" s="281"/>
      <c r="F273" s="282"/>
      <c r="G273" s="283"/>
      <c r="H273" s="284"/>
      <c r="I273" s="319"/>
      <c r="J273" s="320"/>
      <c r="K273" s="321"/>
      <c r="L273" s="322"/>
      <c r="M273" s="323"/>
      <c r="N273" s="324"/>
      <c r="O273" s="325">
        <f t="shared" ref="O273:O336" si="29">IF(D$10="No",0,IF(C273=0,0,SUM(C273*F273)*(100-N273)/100))</f>
        <v>0</v>
      </c>
      <c r="P273" s="326"/>
      <c r="Q273" s="338">
        <f>IF(ISBLANK(A273),0,IF(Set!$F$2="TTC",IF(P273=1,O273-(O273*100)/(100+Set!$C$2),(IF(P273=2,O273-(O273*100)/(100+Set!$C$3),0))),IF(P273=1,O273*Set!$C$2/(100),(IF(P273=2,O273*Set!$C$3/(100),0)))))</f>
        <v>0</v>
      </c>
      <c r="R273" s="335"/>
      <c r="S273" s="336">
        <f t="shared" ref="S273:S336" si="30">O273-(C273*G273)</f>
        <v>0</v>
      </c>
      <c r="T273" s="337">
        <f t="shared" ref="T273:T336" si="31">C273*K273</f>
        <v>0</v>
      </c>
      <c r="U273" s="336">
        <f t="shared" ref="U273:U336" si="32">C273*F273</f>
        <v>0</v>
      </c>
      <c r="V273" s="336">
        <f t="shared" ref="V273:V336" si="33">G273*D273</f>
        <v>0</v>
      </c>
      <c r="W273" s="336">
        <f t="shared" ref="W273:W336" si="34">IF(F273="",0,F273*D273)</f>
        <v>0</v>
      </c>
    </row>
    <row r="274" s="213" customFormat="1" hidden="1" spans="1:23">
      <c r="A274" s="278"/>
      <c r="B274" s="67"/>
      <c r="C274" s="279"/>
      <c r="D274" s="280">
        <f>SUMPRODUCT((Archives!$N$1005:$N$10000=Lang!A$4)*(Archives!$F$1005:$F$10000=$A274)*-Archives!$A$1005:$A$10000)+SUMPRODUCT((Archives!$N$1005:$N$10000=Lang!A$5)*(Archives!$F$1005:$F$10000=$A274)*-Archives!$A$1005:$A$10000)-$C274+$I274</f>
        <v>0</v>
      </c>
      <c r="E274" s="281"/>
      <c r="F274" s="282"/>
      <c r="G274" s="283"/>
      <c r="H274" s="284"/>
      <c r="I274" s="319"/>
      <c r="J274" s="320"/>
      <c r="K274" s="321"/>
      <c r="L274" s="322"/>
      <c r="M274" s="323"/>
      <c r="N274" s="324"/>
      <c r="O274" s="325">
        <f t="shared" si="29"/>
        <v>0</v>
      </c>
      <c r="P274" s="326"/>
      <c r="Q274" s="338">
        <f>IF(ISBLANK(A274),0,IF(Set!$F$2="TTC",IF(P274=1,O274-(O274*100)/(100+Set!$C$2),(IF(P274=2,O274-(O274*100)/(100+Set!$C$3),0))),IF(P274=1,O274*Set!$C$2/(100),(IF(P274=2,O274*Set!$C$3/(100),0)))))</f>
        <v>0</v>
      </c>
      <c r="R274" s="335"/>
      <c r="S274" s="336">
        <f t="shared" si="30"/>
        <v>0</v>
      </c>
      <c r="T274" s="337">
        <f t="shared" si="31"/>
        <v>0</v>
      </c>
      <c r="U274" s="336">
        <f t="shared" si="32"/>
        <v>0</v>
      </c>
      <c r="V274" s="336">
        <f t="shared" si="33"/>
        <v>0</v>
      </c>
      <c r="W274" s="336">
        <f t="shared" si="34"/>
        <v>0</v>
      </c>
    </row>
    <row r="275" s="213" customFormat="1" hidden="1" spans="1:23">
      <c r="A275" s="278"/>
      <c r="B275" s="67"/>
      <c r="C275" s="279"/>
      <c r="D275" s="280">
        <f>SUMPRODUCT((Archives!$N$1005:$N$10000=Lang!A$4)*(Archives!$F$1005:$F$10000=$A275)*-Archives!$A$1005:$A$10000)+SUMPRODUCT((Archives!$N$1005:$N$10000=Lang!A$5)*(Archives!$F$1005:$F$10000=$A275)*-Archives!$A$1005:$A$10000)-$C275+$I275</f>
        <v>0</v>
      </c>
      <c r="E275" s="281"/>
      <c r="F275" s="282"/>
      <c r="G275" s="283"/>
      <c r="H275" s="284"/>
      <c r="I275" s="319"/>
      <c r="J275" s="320"/>
      <c r="K275" s="321"/>
      <c r="L275" s="322"/>
      <c r="M275" s="323"/>
      <c r="N275" s="324"/>
      <c r="O275" s="325">
        <f t="shared" si="29"/>
        <v>0</v>
      </c>
      <c r="P275" s="326"/>
      <c r="Q275" s="338">
        <f>IF(ISBLANK(A275),0,IF(Set!$F$2="TTC",IF(P275=1,O275-(O275*100)/(100+Set!$C$2),(IF(P275=2,O275-(O275*100)/(100+Set!$C$3),0))),IF(P275=1,O275*Set!$C$2/(100),(IF(P275=2,O275*Set!$C$3/(100),0)))))</f>
        <v>0</v>
      </c>
      <c r="R275" s="335"/>
      <c r="S275" s="336">
        <f t="shared" si="30"/>
        <v>0</v>
      </c>
      <c r="T275" s="337">
        <f t="shared" si="31"/>
        <v>0</v>
      </c>
      <c r="U275" s="336">
        <f t="shared" si="32"/>
        <v>0</v>
      </c>
      <c r="V275" s="336">
        <f t="shared" si="33"/>
        <v>0</v>
      </c>
      <c r="W275" s="336">
        <f t="shared" si="34"/>
        <v>0</v>
      </c>
    </row>
    <row r="276" s="213" customFormat="1" hidden="1" spans="1:23">
      <c r="A276" s="278"/>
      <c r="B276" s="67"/>
      <c r="C276" s="279"/>
      <c r="D276" s="280">
        <f>SUMPRODUCT((Archives!$N$1005:$N$10000=Lang!A$4)*(Archives!$F$1005:$F$10000=$A276)*-Archives!$A$1005:$A$10000)+SUMPRODUCT((Archives!$N$1005:$N$10000=Lang!A$5)*(Archives!$F$1005:$F$10000=$A276)*-Archives!$A$1005:$A$10000)-$C276+$I276</f>
        <v>0</v>
      </c>
      <c r="E276" s="281"/>
      <c r="F276" s="282"/>
      <c r="G276" s="283"/>
      <c r="H276" s="284"/>
      <c r="I276" s="319"/>
      <c r="J276" s="320"/>
      <c r="K276" s="321"/>
      <c r="L276" s="322"/>
      <c r="M276" s="323"/>
      <c r="N276" s="324"/>
      <c r="O276" s="325">
        <f t="shared" si="29"/>
        <v>0</v>
      </c>
      <c r="P276" s="326"/>
      <c r="Q276" s="338">
        <f>IF(ISBLANK(A276),0,IF(Set!$F$2="TTC",IF(P276=1,O276-(O276*100)/(100+Set!$C$2),(IF(P276=2,O276-(O276*100)/(100+Set!$C$3),0))),IF(P276=1,O276*Set!$C$2/(100),(IF(P276=2,O276*Set!$C$3/(100),0)))))</f>
        <v>0</v>
      </c>
      <c r="R276" s="335"/>
      <c r="S276" s="336">
        <f t="shared" si="30"/>
        <v>0</v>
      </c>
      <c r="T276" s="337">
        <f t="shared" si="31"/>
        <v>0</v>
      </c>
      <c r="U276" s="336">
        <f t="shared" si="32"/>
        <v>0</v>
      </c>
      <c r="V276" s="336">
        <f t="shared" si="33"/>
        <v>0</v>
      </c>
      <c r="W276" s="336">
        <f t="shared" si="34"/>
        <v>0</v>
      </c>
    </row>
    <row r="277" s="213" customFormat="1" hidden="1" spans="1:23">
      <c r="A277" s="278"/>
      <c r="B277" s="67"/>
      <c r="C277" s="279"/>
      <c r="D277" s="280">
        <f>SUMPRODUCT((Archives!$N$1005:$N$10000=Lang!A$4)*(Archives!$F$1005:$F$10000=$A277)*-Archives!$A$1005:$A$10000)+SUMPRODUCT((Archives!$N$1005:$N$10000=Lang!A$5)*(Archives!$F$1005:$F$10000=$A277)*-Archives!$A$1005:$A$10000)-$C277+$I277</f>
        <v>0</v>
      </c>
      <c r="E277" s="281"/>
      <c r="F277" s="282"/>
      <c r="G277" s="283"/>
      <c r="H277" s="284"/>
      <c r="I277" s="319"/>
      <c r="J277" s="320"/>
      <c r="K277" s="321"/>
      <c r="L277" s="322"/>
      <c r="M277" s="323"/>
      <c r="N277" s="324"/>
      <c r="O277" s="325">
        <f t="shared" si="29"/>
        <v>0</v>
      </c>
      <c r="P277" s="326"/>
      <c r="Q277" s="338">
        <f>IF(ISBLANK(A277),0,IF(Set!$F$2="TTC",IF(P277=1,O277-(O277*100)/(100+Set!$C$2),(IF(P277=2,O277-(O277*100)/(100+Set!$C$3),0))),IF(P277=1,O277*Set!$C$2/(100),(IF(P277=2,O277*Set!$C$3/(100),0)))))</f>
        <v>0</v>
      </c>
      <c r="R277" s="335"/>
      <c r="S277" s="336">
        <f t="shared" si="30"/>
        <v>0</v>
      </c>
      <c r="T277" s="337">
        <f t="shared" si="31"/>
        <v>0</v>
      </c>
      <c r="U277" s="336">
        <f t="shared" si="32"/>
        <v>0</v>
      </c>
      <c r="V277" s="336">
        <f t="shared" si="33"/>
        <v>0</v>
      </c>
      <c r="W277" s="336">
        <f t="shared" si="34"/>
        <v>0</v>
      </c>
    </row>
    <row r="278" s="213" customFormat="1" hidden="1" spans="1:23">
      <c r="A278" s="278"/>
      <c r="B278" s="67"/>
      <c r="C278" s="279"/>
      <c r="D278" s="280">
        <f>SUMPRODUCT((Archives!$N$1005:$N$10000=Lang!A$4)*(Archives!$F$1005:$F$10000=$A278)*-Archives!$A$1005:$A$10000)+SUMPRODUCT((Archives!$N$1005:$N$10000=Lang!A$5)*(Archives!$F$1005:$F$10000=$A278)*-Archives!$A$1005:$A$10000)-$C278+$I278</f>
        <v>0</v>
      </c>
      <c r="E278" s="281"/>
      <c r="F278" s="282"/>
      <c r="G278" s="283"/>
      <c r="H278" s="284"/>
      <c r="I278" s="319"/>
      <c r="J278" s="320"/>
      <c r="K278" s="321"/>
      <c r="L278" s="322"/>
      <c r="M278" s="323"/>
      <c r="N278" s="324"/>
      <c r="O278" s="325">
        <f t="shared" si="29"/>
        <v>0</v>
      </c>
      <c r="P278" s="326"/>
      <c r="Q278" s="338">
        <f>IF(ISBLANK(A278),0,IF(Set!$F$2="TTC",IF(P278=1,O278-(O278*100)/(100+Set!$C$2),(IF(P278=2,O278-(O278*100)/(100+Set!$C$3),0))),IF(P278=1,O278*Set!$C$2/(100),(IF(P278=2,O278*Set!$C$3/(100),0)))))</f>
        <v>0</v>
      </c>
      <c r="R278" s="335"/>
      <c r="S278" s="336">
        <f t="shared" si="30"/>
        <v>0</v>
      </c>
      <c r="T278" s="337">
        <f t="shared" si="31"/>
        <v>0</v>
      </c>
      <c r="U278" s="336">
        <f t="shared" si="32"/>
        <v>0</v>
      </c>
      <c r="V278" s="336">
        <f t="shared" si="33"/>
        <v>0</v>
      </c>
      <c r="W278" s="336">
        <f t="shared" si="34"/>
        <v>0</v>
      </c>
    </row>
    <row r="279" s="213" customFormat="1" hidden="1" spans="1:23">
      <c r="A279" s="278"/>
      <c r="B279" s="67"/>
      <c r="C279" s="279"/>
      <c r="D279" s="280">
        <f>SUMPRODUCT((Archives!$N$1005:$N$10000=Lang!A$4)*(Archives!$F$1005:$F$10000=$A279)*-Archives!$A$1005:$A$10000)+SUMPRODUCT((Archives!$N$1005:$N$10000=Lang!A$5)*(Archives!$F$1005:$F$10000=$A279)*-Archives!$A$1005:$A$10000)-$C279+$I279</f>
        <v>0</v>
      </c>
      <c r="E279" s="281"/>
      <c r="F279" s="282"/>
      <c r="G279" s="283"/>
      <c r="H279" s="284"/>
      <c r="I279" s="319"/>
      <c r="J279" s="320"/>
      <c r="K279" s="321"/>
      <c r="L279" s="322"/>
      <c r="M279" s="323"/>
      <c r="N279" s="324"/>
      <c r="O279" s="325">
        <f t="shared" si="29"/>
        <v>0</v>
      </c>
      <c r="P279" s="326"/>
      <c r="Q279" s="338">
        <f>IF(ISBLANK(A279),0,IF(Set!$F$2="TTC",IF(P279=1,O279-(O279*100)/(100+Set!$C$2),(IF(P279=2,O279-(O279*100)/(100+Set!$C$3),0))),IF(P279=1,O279*Set!$C$2/(100),(IF(P279=2,O279*Set!$C$3/(100),0)))))</f>
        <v>0</v>
      </c>
      <c r="R279" s="335"/>
      <c r="S279" s="336">
        <f t="shared" si="30"/>
        <v>0</v>
      </c>
      <c r="T279" s="337">
        <f t="shared" si="31"/>
        <v>0</v>
      </c>
      <c r="U279" s="336">
        <f t="shared" si="32"/>
        <v>0</v>
      </c>
      <c r="V279" s="336">
        <f t="shared" si="33"/>
        <v>0</v>
      </c>
      <c r="W279" s="336">
        <f t="shared" si="34"/>
        <v>0</v>
      </c>
    </row>
    <row r="280" s="213" customFormat="1" hidden="1" spans="1:23">
      <c r="A280" s="278"/>
      <c r="B280" s="67"/>
      <c r="C280" s="279"/>
      <c r="D280" s="280">
        <f>SUMPRODUCT((Archives!$N$1005:$N$10000=Lang!A$4)*(Archives!$F$1005:$F$10000=$A280)*-Archives!$A$1005:$A$10000)+SUMPRODUCT((Archives!$N$1005:$N$10000=Lang!A$5)*(Archives!$F$1005:$F$10000=$A280)*-Archives!$A$1005:$A$10000)-$C280+$I280</f>
        <v>0</v>
      </c>
      <c r="E280" s="281"/>
      <c r="F280" s="282"/>
      <c r="G280" s="283"/>
      <c r="H280" s="284"/>
      <c r="I280" s="319"/>
      <c r="J280" s="320"/>
      <c r="K280" s="321"/>
      <c r="L280" s="322"/>
      <c r="M280" s="323"/>
      <c r="N280" s="324"/>
      <c r="O280" s="325">
        <f t="shared" si="29"/>
        <v>0</v>
      </c>
      <c r="P280" s="326"/>
      <c r="Q280" s="338">
        <f>IF(ISBLANK(A280),0,IF(Set!$F$2="TTC",IF(P280=1,O280-(O280*100)/(100+Set!$C$2),(IF(P280=2,O280-(O280*100)/(100+Set!$C$3),0))),IF(P280=1,O280*Set!$C$2/(100),(IF(P280=2,O280*Set!$C$3/(100),0)))))</f>
        <v>0</v>
      </c>
      <c r="R280" s="335"/>
      <c r="S280" s="336">
        <f t="shared" si="30"/>
        <v>0</v>
      </c>
      <c r="T280" s="337">
        <f t="shared" si="31"/>
        <v>0</v>
      </c>
      <c r="U280" s="336">
        <f t="shared" si="32"/>
        <v>0</v>
      </c>
      <c r="V280" s="336">
        <f t="shared" si="33"/>
        <v>0</v>
      </c>
      <c r="W280" s="336">
        <f t="shared" si="34"/>
        <v>0</v>
      </c>
    </row>
    <row r="281" s="213" customFormat="1" hidden="1" spans="1:23">
      <c r="A281" s="278"/>
      <c r="B281" s="67"/>
      <c r="C281" s="279"/>
      <c r="D281" s="280">
        <f>SUMPRODUCT((Archives!$N$1005:$N$10000=Lang!A$4)*(Archives!$F$1005:$F$10000=$A281)*-Archives!$A$1005:$A$10000)+SUMPRODUCT((Archives!$N$1005:$N$10000=Lang!A$5)*(Archives!$F$1005:$F$10000=$A281)*-Archives!$A$1005:$A$10000)-$C281+$I281</f>
        <v>0</v>
      </c>
      <c r="E281" s="281"/>
      <c r="F281" s="282"/>
      <c r="G281" s="283"/>
      <c r="H281" s="284"/>
      <c r="I281" s="319"/>
      <c r="J281" s="320"/>
      <c r="K281" s="321"/>
      <c r="L281" s="322"/>
      <c r="M281" s="323"/>
      <c r="N281" s="324"/>
      <c r="O281" s="325">
        <f t="shared" si="29"/>
        <v>0</v>
      </c>
      <c r="P281" s="326"/>
      <c r="Q281" s="338">
        <f>IF(ISBLANK(A281),0,IF(Set!$F$2="TTC",IF(P281=1,O281-(O281*100)/(100+Set!$C$2),(IF(P281=2,O281-(O281*100)/(100+Set!$C$3),0))),IF(P281=1,O281*Set!$C$2/(100),(IF(P281=2,O281*Set!$C$3/(100),0)))))</f>
        <v>0</v>
      </c>
      <c r="R281" s="335"/>
      <c r="S281" s="336">
        <f t="shared" si="30"/>
        <v>0</v>
      </c>
      <c r="T281" s="337">
        <f t="shared" si="31"/>
        <v>0</v>
      </c>
      <c r="U281" s="336">
        <f t="shared" si="32"/>
        <v>0</v>
      </c>
      <c r="V281" s="336">
        <f t="shared" si="33"/>
        <v>0</v>
      </c>
      <c r="W281" s="336">
        <f t="shared" si="34"/>
        <v>0</v>
      </c>
    </row>
    <row r="282" s="213" customFormat="1" hidden="1" spans="1:23">
      <c r="A282" s="278"/>
      <c r="B282" s="67"/>
      <c r="C282" s="279"/>
      <c r="D282" s="280">
        <f>SUMPRODUCT((Archives!$N$1005:$N$10000=Lang!A$4)*(Archives!$F$1005:$F$10000=$A282)*-Archives!$A$1005:$A$10000)+SUMPRODUCT((Archives!$N$1005:$N$10000=Lang!A$5)*(Archives!$F$1005:$F$10000=$A282)*-Archives!$A$1005:$A$10000)-$C282+$I282</f>
        <v>0</v>
      </c>
      <c r="E282" s="281"/>
      <c r="F282" s="282"/>
      <c r="G282" s="283"/>
      <c r="H282" s="284"/>
      <c r="I282" s="319"/>
      <c r="J282" s="320"/>
      <c r="K282" s="321"/>
      <c r="L282" s="322"/>
      <c r="M282" s="323"/>
      <c r="N282" s="324"/>
      <c r="O282" s="325">
        <f t="shared" si="29"/>
        <v>0</v>
      </c>
      <c r="P282" s="326"/>
      <c r="Q282" s="338">
        <f>IF(ISBLANK(A282),0,IF(Set!$F$2="TTC",IF(P282=1,O282-(O282*100)/(100+Set!$C$2),(IF(P282=2,O282-(O282*100)/(100+Set!$C$3),0))),IF(P282=1,O282*Set!$C$2/(100),(IF(P282=2,O282*Set!$C$3/(100),0)))))</f>
        <v>0</v>
      </c>
      <c r="R282" s="335"/>
      <c r="S282" s="336">
        <f t="shared" si="30"/>
        <v>0</v>
      </c>
      <c r="T282" s="337">
        <f t="shared" si="31"/>
        <v>0</v>
      </c>
      <c r="U282" s="336">
        <f t="shared" si="32"/>
        <v>0</v>
      </c>
      <c r="V282" s="336">
        <f t="shared" si="33"/>
        <v>0</v>
      </c>
      <c r="W282" s="336">
        <f t="shared" si="34"/>
        <v>0</v>
      </c>
    </row>
    <row r="283" s="213" customFormat="1" hidden="1" spans="1:23">
      <c r="A283" s="278"/>
      <c r="B283" s="67"/>
      <c r="C283" s="279"/>
      <c r="D283" s="280">
        <f>SUMPRODUCT((Archives!$N$1005:$N$10000=Lang!A$4)*(Archives!$F$1005:$F$10000=$A283)*-Archives!$A$1005:$A$10000)+SUMPRODUCT((Archives!$N$1005:$N$10000=Lang!A$5)*(Archives!$F$1005:$F$10000=$A283)*-Archives!$A$1005:$A$10000)-$C283+$I283</f>
        <v>0</v>
      </c>
      <c r="E283" s="281"/>
      <c r="F283" s="282"/>
      <c r="G283" s="283"/>
      <c r="H283" s="284"/>
      <c r="I283" s="319"/>
      <c r="J283" s="320"/>
      <c r="K283" s="321"/>
      <c r="L283" s="322"/>
      <c r="M283" s="323"/>
      <c r="N283" s="324"/>
      <c r="O283" s="325">
        <f t="shared" si="29"/>
        <v>0</v>
      </c>
      <c r="P283" s="326"/>
      <c r="Q283" s="338">
        <f>IF(ISBLANK(A283),0,IF(Set!$F$2="TTC",IF(P283=1,O283-(O283*100)/(100+Set!$C$2),(IF(P283=2,O283-(O283*100)/(100+Set!$C$3),0))),IF(P283=1,O283*Set!$C$2/(100),(IF(P283=2,O283*Set!$C$3/(100),0)))))</f>
        <v>0</v>
      </c>
      <c r="R283" s="335"/>
      <c r="S283" s="336">
        <f t="shared" si="30"/>
        <v>0</v>
      </c>
      <c r="T283" s="337">
        <f t="shared" si="31"/>
        <v>0</v>
      </c>
      <c r="U283" s="336">
        <f t="shared" si="32"/>
        <v>0</v>
      </c>
      <c r="V283" s="336">
        <f t="shared" si="33"/>
        <v>0</v>
      </c>
      <c r="W283" s="336">
        <f t="shared" si="34"/>
        <v>0</v>
      </c>
    </row>
    <row r="284" s="213" customFormat="1" hidden="1" spans="1:23">
      <c r="A284" s="278"/>
      <c r="B284" s="67"/>
      <c r="C284" s="279"/>
      <c r="D284" s="280">
        <f>SUMPRODUCT((Archives!$N$1005:$N$10000=Lang!A$4)*(Archives!$F$1005:$F$10000=$A284)*-Archives!$A$1005:$A$10000)+SUMPRODUCT((Archives!$N$1005:$N$10000=Lang!A$5)*(Archives!$F$1005:$F$10000=$A284)*-Archives!$A$1005:$A$10000)-$C284+$I284</f>
        <v>0</v>
      </c>
      <c r="E284" s="281"/>
      <c r="F284" s="282"/>
      <c r="G284" s="283"/>
      <c r="H284" s="284"/>
      <c r="I284" s="319"/>
      <c r="J284" s="320"/>
      <c r="K284" s="321"/>
      <c r="L284" s="322"/>
      <c r="M284" s="323"/>
      <c r="N284" s="324"/>
      <c r="O284" s="325">
        <f t="shared" si="29"/>
        <v>0</v>
      </c>
      <c r="P284" s="326"/>
      <c r="Q284" s="338">
        <f>IF(ISBLANK(A284),0,IF(Set!$F$2="TTC",IF(P284=1,O284-(O284*100)/(100+Set!$C$2),(IF(P284=2,O284-(O284*100)/(100+Set!$C$3),0))),IF(P284=1,O284*Set!$C$2/(100),(IF(P284=2,O284*Set!$C$3/(100),0)))))</f>
        <v>0</v>
      </c>
      <c r="R284" s="335"/>
      <c r="S284" s="336">
        <f t="shared" si="30"/>
        <v>0</v>
      </c>
      <c r="T284" s="337">
        <f t="shared" si="31"/>
        <v>0</v>
      </c>
      <c r="U284" s="336">
        <f t="shared" si="32"/>
        <v>0</v>
      </c>
      <c r="V284" s="336">
        <f t="shared" si="33"/>
        <v>0</v>
      </c>
      <c r="W284" s="336">
        <f t="shared" si="34"/>
        <v>0</v>
      </c>
    </row>
    <row r="285" s="213" customFormat="1" hidden="1" spans="1:23">
      <c r="A285" s="278"/>
      <c r="B285" s="67"/>
      <c r="C285" s="279"/>
      <c r="D285" s="280">
        <f>SUMPRODUCT((Archives!$N$1005:$N$10000=Lang!A$4)*(Archives!$F$1005:$F$10000=$A285)*-Archives!$A$1005:$A$10000)+SUMPRODUCT((Archives!$N$1005:$N$10000=Lang!A$5)*(Archives!$F$1005:$F$10000=$A285)*-Archives!$A$1005:$A$10000)-$C285+$I285</f>
        <v>0</v>
      </c>
      <c r="E285" s="281"/>
      <c r="F285" s="282"/>
      <c r="G285" s="283"/>
      <c r="H285" s="284"/>
      <c r="I285" s="319"/>
      <c r="J285" s="320"/>
      <c r="K285" s="321"/>
      <c r="L285" s="322"/>
      <c r="M285" s="323"/>
      <c r="N285" s="324"/>
      <c r="O285" s="325">
        <f t="shared" si="29"/>
        <v>0</v>
      </c>
      <c r="P285" s="326"/>
      <c r="Q285" s="338">
        <f>IF(ISBLANK(A285),0,IF(Set!$F$2="TTC",IF(P285=1,O285-(O285*100)/(100+Set!$C$2),(IF(P285=2,O285-(O285*100)/(100+Set!$C$3),0))),IF(P285=1,O285*Set!$C$2/(100),(IF(P285=2,O285*Set!$C$3/(100),0)))))</f>
        <v>0</v>
      </c>
      <c r="R285" s="335"/>
      <c r="S285" s="336">
        <f t="shared" si="30"/>
        <v>0</v>
      </c>
      <c r="T285" s="337">
        <f t="shared" si="31"/>
        <v>0</v>
      </c>
      <c r="U285" s="336">
        <f t="shared" si="32"/>
        <v>0</v>
      </c>
      <c r="V285" s="336">
        <f t="shared" si="33"/>
        <v>0</v>
      </c>
      <c r="W285" s="336">
        <f t="shared" si="34"/>
        <v>0</v>
      </c>
    </row>
    <row r="286" s="213" customFormat="1" hidden="1" spans="1:23">
      <c r="A286" s="278"/>
      <c r="B286" s="67"/>
      <c r="C286" s="279"/>
      <c r="D286" s="280">
        <f>SUMPRODUCT((Archives!$N$1005:$N$10000=Lang!A$4)*(Archives!$F$1005:$F$10000=$A286)*-Archives!$A$1005:$A$10000)+SUMPRODUCT((Archives!$N$1005:$N$10000=Lang!A$5)*(Archives!$F$1005:$F$10000=$A286)*-Archives!$A$1005:$A$10000)-$C286+$I286</f>
        <v>0</v>
      </c>
      <c r="E286" s="281"/>
      <c r="F286" s="282"/>
      <c r="G286" s="283"/>
      <c r="H286" s="284"/>
      <c r="I286" s="319"/>
      <c r="J286" s="320"/>
      <c r="K286" s="321"/>
      <c r="L286" s="322"/>
      <c r="M286" s="323"/>
      <c r="N286" s="324"/>
      <c r="O286" s="325">
        <f t="shared" si="29"/>
        <v>0</v>
      </c>
      <c r="P286" s="326"/>
      <c r="Q286" s="338">
        <f>IF(ISBLANK(A286),0,IF(Set!$F$2="TTC",IF(P286=1,O286-(O286*100)/(100+Set!$C$2),(IF(P286=2,O286-(O286*100)/(100+Set!$C$3),0))),IF(P286=1,O286*Set!$C$2/(100),(IF(P286=2,O286*Set!$C$3/(100),0)))))</f>
        <v>0</v>
      </c>
      <c r="R286" s="335"/>
      <c r="S286" s="336">
        <f t="shared" si="30"/>
        <v>0</v>
      </c>
      <c r="T286" s="337">
        <f t="shared" si="31"/>
        <v>0</v>
      </c>
      <c r="U286" s="336">
        <f t="shared" si="32"/>
        <v>0</v>
      </c>
      <c r="V286" s="336">
        <f t="shared" si="33"/>
        <v>0</v>
      </c>
      <c r="W286" s="336">
        <f t="shared" si="34"/>
        <v>0</v>
      </c>
    </row>
    <row r="287" s="213" customFormat="1" hidden="1" spans="1:23">
      <c r="A287" s="278"/>
      <c r="B287" s="67"/>
      <c r="C287" s="279"/>
      <c r="D287" s="280">
        <f>SUMPRODUCT((Archives!$N$1005:$N$10000=Lang!A$4)*(Archives!$F$1005:$F$10000=$A287)*-Archives!$A$1005:$A$10000)+SUMPRODUCT((Archives!$N$1005:$N$10000=Lang!A$5)*(Archives!$F$1005:$F$10000=$A287)*-Archives!$A$1005:$A$10000)-$C287+$I287</f>
        <v>0</v>
      </c>
      <c r="E287" s="281"/>
      <c r="F287" s="282"/>
      <c r="G287" s="283"/>
      <c r="H287" s="284"/>
      <c r="I287" s="319"/>
      <c r="J287" s="320"/>
      <c r="K287" s="321"/>
      <c r="L287" s="322"/>
      <c r="M287" s="323"/>
      <c r="N287" s="324"/>
      <c r="O287" s="325">
        <f t="shared" si="29"/>
        <v>0</v>
      </c>
      <c r="P287" s="326"/>
      <c r="Q287" s="338">
        <f>IF(ISBLANK(A287),0,IF(Set!$F$2="TTC",IF(P287=1,O287-(O287*100)/(100+Set!$C$2),(IF(P287=2,O287-(O287*100)/(100+Set!$C$3),0))),IF(P287=1,O287*Set!$C$2/(100),(IF(P287=2,O287*Set!$C$3/(100),0)))))</f>
        <v>0</v>
      </c>
      <c r="R287" s="335"/>
      <c r="S287" s="336">
        <f t="shared" si="30"/>
        <v>0</v>
      </c>
      <c r="T287" s="337">
        <f t="shared" si="31"/>
        <v>0</v>
      </c>
      <c r="U287" s="336">
        <f t="shared" si="32"/>
        <v>0</v>
      </c>
      <c r="V287" s="336">
        <f t="shared" si="33"/>
        <v>0</v>
      </c>
      <c r="W287" s="336">
        <f t="shared" si="34"/>
        <v>0</v>
      </c>
    </row>
    <row r="288" s="213" customFormat="1" hidden="1" spans="1:23">
      <c r="A288" s="278"/>
      <c r="B288" s="67"/>
      <c r="C288" s="279"/>
      <c r="D288" s="280">
        <f>SUMPRODUCT((Archives!$N$1005:$N$10000=Lang!A$4)*(Archives!$F$1005:$F$10000=$A288)*-Archives!$A$1005:$A$10000)+SUMPRODUCT((Archives!$N$1005:$N$10000=Lang!A$5)*(Archives!$F$1005:$F$10000=$A288)*-Archives!$A$1005:$A$10000)-$C288+$I288</f>
        <v>0</v>
      </c>
      <c r="E288" s="281"/>
      <c r="F288" s="282"/>
      <c r="G288" s="283"/>
      <c r="H288" s="284"/>
      <c r="I288" s="319"/>
      <c r="J288" s="320"/>
      <c r="K288" s="321"/>
      <c r="L288" s="322"/>
      <c r="M288" s="323"/>
      <c r="N288" s="324"/>
      <c r="O288" s="325">
        <f t="shared" si="29"/>
        <v>0</v>
      </c>
      <c r="P288" s="326"/>
      <c r="Q288" s="338">
        <f>IF(ISBLANK(A288),0,IF(Set!$F$2="TTC",IF(P288=1,O288-(O288*100)/(100+Set!$C$2),(IF(P288=2,O288-(O288*100)/(100+Set!$C$3),0))),IF(P288=1,O288*Set!$C$2/(100),(IF(P288=2,O288*Set!$C$3/(100),0)))))</f>
        <v>0</v>
      </c>
      <c r="R288" s="335"/>
      <c r="S288" s="336">
        <f t="shared" si="30"/>
        <v>0</v>
      </c>
      <c r="T288" s="337">
        <f t="shared" si="31"/>
        <v>0</v>
      </c>
      <c r="U288" s="336">
        <f t="shared" si="32"/>
        <v>0</v>
      </c>
      <c r="V288" s="336">
        <f t="shared" si="33"/>
        <v>0</v>
      </c>
      <c r="W288" s="336">
        <f t="shared" si="34"/>
        <v>0</v>
      </c>
    </row>
    <row r="289" s="213" customFormat="1" hidden="1" spans="1:23">
      <c r="A289" s="278"/>
      <c r="B289" s="67"/>
      <c r="C289" s="279"/>
      <c r="D289" s="280">
        <f>SUMPRODUCT((Archives!$N$1005:$N$10000=Lang!A$4)*(Archives!$F$1005:$F$10000=$A289)*-Archives!$A$1005:$A$10000)+SUMPRODUCT((Archives!$N$1005:$N$10000=Lang!A$5)*(Archives!$F$1005:$F$10000=$A289)*-Archives!$A$1005:$A$10000)-$C289+$I289</f>
        <v>0</v>
      </c>
      <c r="E289" s="281"/>
      <c r="F289" s="282"/>
      <c r="G289" s="283"/>
      <c r="H289" s="284"/>
      <c r="I289" s="319"/>
      <c r="J289" s="320"/>
      <c r="K289" s="321"/>
      <c r="L289" s="322"/>
      <c r="M289" s="323"/>
      <c r="N289" s="324"/>
      <c r="O289" s="325">
        <f t="shared" si="29"/>
        <v>0</v>
      </c>
      <c r="P289" s="326"/>
      <c r="Q289" s="338">
        <f>IF(ISBLANK(A289),0,IF(Set!$F$2="TTC",IF(P289=1,O289-(O289*100)/(100+Set!$C$2),(IF(P289=2,O289-(O289*100)/(100+Set!$C$3),0))),IF(P289=1,O289*Set!$C$2/(100),(IF(P289=2,O289*Set!$C$3/(100),0)))))</f>
        <v>0</v>
      </c>
      <c r="R289" s="335"/>
      <c r="S289" s="336">
        <f t="shared" si="30"/>
        <v>0</v>
      </c>
      <c r="T289" s="337">
        <f t="shared" si="31"/>
        <v>0</v>
      </c>
      <c r="U289" s="336">
        <f t="shared" si="32"/>
        <v>0</v>
      </c>
      <c r="V289" s="336">
        <f t="shared" si="33"/>
        <v>0</v>
      </c>
      <c r="W289" s="336">
        <f t="shared" si="34"/>
        <v>0</v>
      </c>
    </row>
    <row r="290" s="213" customFormat="1" hidden="1" spans="1:23">
      <c r="A290" s="278"/>
      <c r="B290" s="67"/>
      <c r="C290" s="279"/>
      <c r="D290" s="280">
        <f>SUMPRODUCT((Archives!$N$1005:$N$10000=Lang!A$4)*(Archives!$F$1005:$F$10000=$A290)*-Archives!$A$1005:$A$10000)+SUMPRODUCT((Archives!$N$1005:$N$10000=Lang!A$5)*(Archives!$F$1005:$F$10000=$A290)*-Archives!$A$1005:$A$10000)-$C290+$I290</f>
        <v>0</v>
      </c>
      <c r="E290" s="281"/>
      <c r="F290" s="282"/>
      <c r="G290" s="283"/>
      <c r="H290" s="284"/>
      <c r="I290" s="319"/>
      <c r="J290" s="320"/>
      <c r="K290" s="321"/>
      <c r="L290" s="322"/>
      <c r="M290" s="323"/>
      <c r="N290" s="324"/>
      <c r="O290" s="325">
        <f t="shared" si="29"/>
        <v>0</v>
      </c>
      <c r="P290" s="326"/>
      <c r="Q290" s="338">
        <f>IF(ISBLANK(A290),0,IF(Set!$F$2="TTC",IF(P290=1,O290-(O290*100)/(100+Set!$C$2),(IF(P290=2,O290-(O290*100)/(100+Set!$C$3),0))),IF(P290=1,O290*Set!$C$2/(100),(IF(P290=2,O290*Set!$C$3/(100),0)))))</f>
        <v>0</v>
      </c>
      <c r="R290" s="335"/>
      <c r="S290" s="336">
        <f t="shared" si="30"/>
        <v>0</v>
      </c>
      <c r="T290" s="337">
        <f t="shared" si="31"/>
        <v>0</v>
      </c>
      <c r="U290" s="336">
        <f t="shared" si="32"/>
        <v>0</v>
      </c>
      <c r="V290" s="336">
        <f t="shared" si="33"/>
        <v>0</v>
      </c>
      <c r="W290" s="336">
        <f t="shared" si="34"/>
        <v>0</v>
      </c>
    </row>
    <row r="291" s="213" customFormat="1" hidden="1" spans="1:23">
      <c r="A291" s="278"/>
      <c r="B291" s="67"/>
      <c r="C291" s="279"/>
      <c r="D291" s="280">
        <f>SUMPRODUCT((Archives!$N$1005:$N$10000=Lang!A$4)*(Archives!$F$1005:$F$10000=$A291)*-Archives!$A$1005:$A$10000)+SUMPRODUCT((Archives!$N$1005:$N$10000=Lang!A$5)*(Archives!$F$1005:$F$10000=$A291)*-Archives!$A$1005:$A$10000)-$C291+$I291</f>
        <v>0</v>
      </c>
      <c r="E291" s="281"/>
      <c r="F291" s="282"/>
      <c r="G291" s="283"/>
      <c r="H291" s="284"/>
      <c r="I291" s="319"/>
      <c r="J291" s="320"/>
      <c r="K291" s="321"/>
      <c r="L291" s="322"/>
      <c r="M291" s="323"/>
      <c r="N291" s="324"/>
      <c r="O291" s="325">
        <f t="shared" si="29"/>
        <v>0</v>
      </c>
      <c r="P291" s="326"/>
      <c r="Q291" s="338">
        <f>IF(ISBLANK(A291),0,IF(Set!$F$2="TTC",IF(P291=1,O291-(O291*100)/(100+Set!$C$2),(IF(P291=2,O291-(O291*100)/(100+Set!$C$3),0))),IF(P291=1,O291*Set!$C$2/(100),(IF(P291=2,O291*Set!$C$3/(100),0)))))</f>
        <v>0</v>
      </c>
      <c r="R291" s="335"/>
      <c r="S291" s="336">
        <f t="shared" si="30"/>
        <v>0</v>
      </c>
      <c r="T291" s="337">
        <f t="shared" si="31"/>
        <v>0</v>
      </c>
      <c r="U291" s="336">
        <f t="shared" si="32"/>
        <v>0</v>
      </c>
      <c r="V291" s="336">
        <f t="shared" si="33"/>
        <v>0</v>
      </c>
      <c r="W291" s="336">
        <f t="shared" si="34"/>
        <v>0</v>
      </c>
    </row>
    <row r="292" s="213" customFormat="1" hidden="1" spans="1:23">
      <c r="A292" s="278"/>
      <c r="B292" s="67"/>
      <c r="C292" s="279"/>
      <c r="D292" s="280">
        <f>SUMPRODUCT((Archives!$N$1005:$N$10000=Lang!A$4)*(Archives!$F$1005:$F$10000=$A292)*-Archives!$A$1005:$A$10000)+SUMPRODUCT((Archives!$N$1005:$N$10000=Lang!A$5)*(Archives!$F$1005:$F$10000=$A292)*-Archives!$A$1005:$A$10000)-$C292+$I292</f>
        <v>0</v>
      </c>
      <c r="E292" s="281"/>
      <c r="F292" s="282"/>
      <c r="G292" s="283"/>
      <c r="H292" s="284"/>
      <c r="I292" s="319"/>
      <c r="J292" s="320"/>
      <c r="K292" s="321"/>
      <c r="L292" s="322"/>
      <c r="M292" s="323"/>
      <c r="N292" s="324"/>
      <c r="O292" s="325">
        <f t="shared" si="29"/>
        <v>0</v>
      </c>
      <c r="P292" s="326"/>
      <c r="Q292" s="338">
        <f>IF(ISBLANK(A292),0,IF(Set!$F$2="TTC",IF(P292=1,O292-(O292*100)/(100+Set!$C$2),(IF(P292=2,O292-(O292*100)/(100+Set!$C$3),0))),IF(P292=1,O292*Set!$C$2/(100),(IF(P292=2,O292*Set!$C$3/(100),0)))))</f>
        <v>0</v>
      </c>
      <c r="R292" s="335"/>
      <c r="S292" s="336">
        <f t="shared" si="30"/>
        <v>0</v>
      </c>
      <c r="T292" s="337">
        <f t="shared" si="31"/>
        <v>0</v>
      </c>
      <c r="U292" s="336">
        <f t="shared" si="32"/>
        <v>0</v>
      </c>
      <c r="V292" s="336">
        <f t="shared" si="33"/>
        <v>0</v>
      </c>
      <c r="W292" s="336">
        <f t="shared" si="34"/>
        <v>0</v>
      </c>
    </row>
    <row r="293" s="213" customFormat="1" hidden="1" spans="1:23">
      <c r="A293" s="278"/>
      <c r="B293" s="67"/>
      <c r="C293" s="279"/>
      <c r="D293" s="280">
        <f>SUMPRODUCT((Archives!$N$1005:$N$10000=Lang!A$4)*(Archives!$F$1005:$F$10000=$A293)*-Archives!$A$1005:$A$10000)+SUMPRODUCT((Archives!$N$1005:$N$10000=Lang!A$5)*(Archives!$F$1005:$F$10000=$A293)*-Archives!$A$1005:$A$10000)-$C293+$I293</f>
        <v>0</v>
      </c>
      <c r="E293" s="281"/>
      <c r="F293" s="282"/>
      <c r="G293" s="283"/>
      <c r="H293" s="284"/>
      <c r="I293" s="319"/>
      <c r="J293" s="320"/>
      <c r="K293" s="321"/>
      <c r="L293" s="322"/>
      <c r="M293" s="323"/>
      <c r="N293" s="324"/>
      <c r="O293" s="325">
        <f t="shared" si="29"/>
        <v>0</v>
      </c>
      <c r="P293" s="326"/>
      <c r="Q293" s="338">
        <f>IF(ISBLANK(A293),0,IF(Set!$F$2="TTC",IF(P293=1,O293-(O293*100)/(100+Set!$C$2),(IF(P293=2,O293-(O293*100)/(100+Set!$C$3),0))),IF(P293=1,O293*Set!$C$2/(100),(IF(P293=2,O293*Set!$C$3/(100),0)))))</f>
        <v>0</v>
      </c>
      <c r="R293" s="335"/>
      <c r="S293" s="336">
        <f t="shared" si="30"/>
        <v>0</v>
      </c>
      <c r="T293" s="337">
        <f t="shared" si="31"/>
        <v>0</v>
      </c>
      <c r="U293" s="336">
        <f t="shared" si="32"/>
        <v>0</v>
      </c>
      <c r="V293" s="336">
        <f t="shared" si="33"/>
        <v>0</v>
      </c>
      <c r="W293" s="336">
        <f t="shared" si="34"/>
        <v>0</v>
      </c>
    </row>
    <row r="294" s="213" customFormat="1" hidden="1" spans="1:23">
      <c r="A294" s="278"/>
      <c r="B294" s="67"/>
      <c r="C294" s="279"/>
      <c r="D294" s="280">
        <f>SUMPRODUCT((Archives!$N$1005:$N$10000=Lang!A$4)*(Archives!$F$1005:$F$10000=$A294)*-Archives!$A$1005:$A$10000)+SUMPRODUCT((Archives!$N$1005:$N$10000=Lang!A$5)*(Archives!$F$1005:$F$10000=$A294)*-Archives!$A$1005:$A$10000)-$C294+$I294</f>
        <v>0</v>
      </c>
      <c r="E294" s="281"/>
      <c r="F294" s="282"/>
      <c r="G294" s="283"/>
      <c r="H294" s="284"/>
      <c r="I294" s="319"/>
      <c r="J294" s="320"/>
      <c r="K294" s="321"/>
      <c r="L294" s="322"/>
      <c r="M294" s="323"/>
      <c r="N294" s="324"/>
      <c r="O294" s="325">
        <f t="shared" si="29"/>
        <v>0</v>
      </c>
      <c r="P294" s="326"/>
      <c r="Q294" s="338">
        <f>IF(ISBLANK(A294),0,IF(Set!$F$2="TTC",IF(P294=1,O294-(O294*100)/(100+Set!$C$2),(IF(P294=2,O294-(O294*100)/(100+Set!$C$3),0))),IF(P294=1,O294*Set!$C$2/(100),(IF(P294=2,O294*Set!$C$3/(100),0)))))</f>
        <v>0</v>
      </c>
      <c r="R294" s="335"/>
      <c r="S294" s="336">
        <f t="shared" si="30"/>
        <v>0</v>
      </c>
      <c r="T294" s="337">
        <f t="shared" si="31"/>
        <v>0</v>
      </c>
      <c r="U294" s="336">
        <f t="shared" si="32"/>
        <v>0</v>
      </c>
      <c r="V294" s="336">
        <f t="shared" si="33"/>
        <v>0</v>
      </c>
      <c r="W294" s="336">
        <f t="shared" si="34"/>
        <v>0</v>
      </c>
    </row>
    <row r="295" s="213" customFormat="1" hidden="1" spans="1:23">
      <c r="A295" s="278"/>
      <c r="B295" s="67"/>
      <c r="C295" s="279"/>
      <c r="D295" s="280">
        <f>SUMPRODUCT((Archives!$N$1005:$N$10000=Lang!A$4)*(Archives!$F$1005:$F$10000=$A295)*-Archives!$A$1005:$A$10000)+SUMPRODUCT((Archives!$N$1005:$N$10000=Lang!A$5)*(Archives!$F$1005:$F$10000=$A295)*-Archives!$A$1005:$A$10000)-$C295+$I295</f>
        <v>0</v>
      </c>
      <c r="E295" s="281"/>
      <c r="F295" s="282"/>
      <c r="G295" s="283"/>
      <c r="H295" s="284"/>
      <c r="I295" s="319"/>
      <c r="J295" s="320"/>
      <c r="K295" s="321"/>
      <c r="L295" s="322"/>
      <c r="M295" s="323"/>
      <c r="N295" s="324"/>
      <c r="O295" s="325">
        <f t="shared" si="29"/>
        <v>0</v>
      </c>
      <c r="P295" s="326"/>
      <c r="Q295" s="338">
        <f>IF(ISBLANK(A295),0,IF(Set!$F$2="TTC",IF(P295=1,O295-(O295*100)/(100+Set!$C$2),(IF(P295=2,O295-(O295*100)/(100+Set!$C$3),0))),IF(P295=1,O295*Set!$C$2/(100),(IF(P295=2,O295*Set!$C$3/(100),0)))))</f>
        <v>0</v>
      </c>
      <c r="R295" s="335"/>
      <c r="S295" s="336">
        <f t="shared" si="30"/>
        <v>0</v>
      </c>
      <c r="T295" s="337">
        <f t="shared" si="31"/>
        <v>0</v>
      </c>
      <c r="U295" s="336">
        <f t="shared" si="32"/>
        <v>0</v>
      </c>
      <c r="V295" s="336">
        <f t="shared" si="33"/>
        <v>0</v>
      </c>
      <c r="W295" s="336">
        <f t="shared" si="34"/>
        <v>0</v>
      </c>
    </row>
    <row r="296" s="213" customFormat="1" hidden="1" spans="1:23">
      <c r="A296" s="278"/>
      <c r="B296" s="67"/>
      <c r="C296" s="279"/>
      <c r="D296" s="280">
        <f>SUMPRODUCT((Archives!$N$1005:$N$10000=Lang!A$4)*(Archives!$F$1005:$F$10000=$A296)*-Archives!$A$1005:$A$10000)+SUMPRODUCT((Archives!$N$1005:$N$10000=Lang!A$5)*(Archives!$F$1005:$F$10000=$A296)*-Archives!$A$1005:$A$10000)-$C296+$I296</f>
        <v>0</v>
      </c>
      <c r="E296" s="281"/>
      <c r="F296" s="282"/>
      <c r="G296" s="283"/>
      <c r="H296" s="284"/>
      <c r="I296" s="319"/>
      <c r="J296" s="320"/>
      <c r="K296" s="321"/>
      <c r="L296" s="322"/>
      <c r="M296" s="323"/>
      <c r="N296" s="324"/>
      <c r="O296" s="325">
        <f t="shared" si="29"/>
        <v>0</v>
      </c>
      <c r="P296" s="326"/>
      <c r="Q296" s="338">
        <f>IF(ISBLANK(A296),0,IF(Set!$F$2="TTC",IF(P296=1,O296-(O296*100)/(100+Set!$C$2),(IF(P296=2,O296-(O296*100)/(100+Set!$C$3),0))),IF(P296=1,O296*Set!$C$2/(100),(IF(P296=2,O296*Set!$C$3/(100),0)))))</f>
        <v>0</v>
      </c>
      <c r="R296" s="335"/>
      <c r="S296" s="336">
        <f t="shared" si="30"/>
        <v>0</v>
      </c>
      <c r="T296" s="337">
        <f t="shared" si="31"/>
        <v>0</v>
      </c>
      <c r="U296" s="336">
        <f t="shared" si="32"/>
        <v>0</v>
      </c>
      <c r="V296" s="336">
        <f t="shared" si="33"/>
        <v>0</v>
      </c>
      <c r="W296" s="336">
        <f t="shared" si="34"/>
        <v>0</v>
      </c>
    </row>
    <row r="297" s="213" customFormat="1" hidden="1" spans="1:23">
      <c r="A297" s="278"/>
      <c r="B297" s="67"/>
      <c r="C297" s="279"/>
      <c r="D297" s="280">
        <f>SUMPRODUCT((Archives!$N$1005:$N$10000=Lang!A$4)*(Archives!$F$1005:$F$10000=$A297)*-Archives!$A$1005:$A$10000)+SUMPRODUCT((Archives!$N$1005:$N$10000=Lang!A$5)*(Archives!$F$1005:$F$10000=$A297)*-Archives!$A$1005:$A$10000)-$C297+$I297</f>
        <v>0</v>
      </c>
      <c r="E297" s="281"/>
      <c r="F297" s="282"/>
      <c r="G297" s="283"/>
      <c r="H297" s="284"/>
      <c r="I297" s="319"/>
      <c r="J297" s="320"/>
      <c r="K297" s="321"/>
      <c r="L297" s="322"/>
      <c r="M297" s="323"/>
      <c r="N297" s="324"/>
      <c r="O297" s="325">
        <f t="shared" si="29"/>
        <v>0</v>
      </c>
      <c r="P297" s="326"/>
      <c r="Q297" s="338">
        <f>IF(ISBLANK(A297),0,IF(Set!$F$2="TTC",IF(P297=1,O297-(O297*100)/(100+Set!$C$2),(IF(P297=2,O297-(O297*100)/(100+Set!$C$3),0))),IF(P297=1,O297*Set!$C$2/(100),(IF(P297=2,O297*Set!$C$3/(100),0)))))</f>
        <v>0</v>
      </c>
      <c r="R297" s="335"/>
      <c r="S297" s="336">
        <f t="shared" si="30"/>
        <v>0</v>
      </c>
      <c r="T297" s="337">
        <f t="shared" si="31"/>
        <v>0</v>
      </c>
      <c r="U297" s="336">
        <f t="shared" si="32"/>
        <v>0</v>
      </c>
      <c r="V297" s="336">
        <f t="shared" si="33"/>
        <v>0</v>
      </c>
      <c r="W297" s="336">
        <f t="shared" si="34"/>
        <v>0</v>
      </c>
    </row>
    <row r="298" s="213" customFormat="1" hidden="1" spans="1:23">
      <c r="A298" s="278"/>
      <c r="B298" s="67"/>
      <c r="C298" s="279"/>
      <c r="D298" s="280">
        <f>SUMPRODUCT((Archives!$N$1005:$N$10000=Lang!A$4)*(Archives!$F$1005:$F$10000=$A298)*-Archives!$A$1005:$A$10000)+SUMPRODUCT((Archives!$N$1005:$N$10000=Lang!A$5)*(Archives!$F$1005:$F$10000=$A298)*-Archives!$A$1005:$A$10000)-$C298+$I298</f>
        <v>0</v>
      </c>
      <c r="E298" s="281"/>
      <c r="F298" s="282"/>
      <c r="G298" s="283"/>
      <c r="H298" s="284"/>
      <c r="I298" s="319"/>
      <c r="J298" s="320"/>
      <c r="K298" s="321"/>
      <c r="L298" s="322"/>
      <c r="M298" s="323"/>
      <c r="N298" s="324"/>
      <c r="O298" s="325">
        <f t="shared" si="29"/>
        <v>0</v>
      </c>
      <c r="P298" s="326"/>
      <c r="Q298" s="338">
        <f>IF(ISBLANK(A298),0,IF(Set!$F$2="TTC",IF(P298=1,O298-(O298*100)/(100+Set!$C$2),(IF(P298=2,O298-(O298*100)/(100+Set!$C$3),0))),IF(P298=1,O298*Set!$C$2/(100),(IF(P298=2,O298*Set!$C$3/(100),0)))))</f>
        <v>0</v>
      </c>
      <c r="R298" s="335"/>
      <c r="S298" s="336">
        <f t="shared" si="30"/>
        <v>0</v>
      </c>
      <c r="T298" s="337">
        <f t="shared" si="31"/>
        <v>0</v>
      </c>
      <c r="U298" s="336">
        <f t="shared" si="32"/>
        <v>0</v>
      </c>
      <c r="V298" s="336">
        <f t="shared" si="33"/>
        <v>0</v>
      </c>
      <c r="W298" s="336">
        <f t="shared" si="34"/>
        <v>0</v>
      </c>
    </row>
    <row r="299" s="213" customFormat="1" hidden="1" spans="1:23">
      <c r="A299" s="278"/>
      <c r="B299" s="67"/>
      <c r="C299" s="279"/>
      <c r="D299" s="280">
        <f>SUMPRODUCT((Archives!$N$1005:$N$10000=Lang!A$4)*(Archives!$F$1005:$F$10000=$A299)*-Archives!$A$1005:$A$10000)+SUMPRODUCT((Archives!$N$1005:$N$10000=Lang!A$5)*(Archives!$F$1005:$F$10000=$A299)*-Archives!$A$1005:$A$10000)-$C299+$I299</f>
        <v>0</v>
      </c>
      <c r="E299" s="281"/>
      <c r="F299" s="282"/>
      <c r="G299" s="283"/>
      <c r="H299" s="284"/>
      <c r="I299" s="319"/>
      <c r="J299" s="320"/>
      <c r="K299" s="321"/>
      <c r="L299" s="322"/>
      <c r="M299" s="323"/>
      <c r="N299" s="324"/>
      <c r="O299" s="325">
        <f t="shared" si="29"/>
        <v>0</v>
      </c>
      <c r="P299" s="326"/>
      <c r="Q299" s="338">
        <f>IF(ISBLANK(A299),0,IF(Set!$F$2="TTC",IF(P299=1,O299-(O299*100)/(100+Set!$C$2),(IF(P299=2,O299-(O299*100)/(100+Set!$C$3),0))),IF(P299=1,O299*Set!$C$2/(100),(IF(P299=2,O299*Set!$C$3/(100),0)))))</f>
        <v>0</v>
      </c>
      <c r="R299" s="335"/>
      <c r="S299" s="336">
        <f t="shared" si="30"/>
        <v>0</v>
      </c>
      <c r="T299" s="337">
        <f t="shared" si="31"/>
        <v>0</v>
      </c>
      <c r="U299" s="336">
        <f t="shared" si="32"/>
        <v>0</v>
      </c>
      <c r="V299" s="336">
        <f t="shared" si="33"/>
        <v>0</v>
      </c>
      <c r="W299" s="336">
        <f t="shared" si="34"/>
        <v>0</v>
      </c>
    </row>
    <row r="300" s="213" customFormat="1" hidden="1" spans="1:23">
      <c r="A300" s="278"/>
      <c r="B300" s="67"/>
      <c r="C300" s="279"/>
      <c r="D300" s="280">
        <f>SUMPRODUCT((Archives!$N$1005:$N$10000=Lang!A$4)*(Archives!$F$1005:$F$10000=$A300)*-Archives!$A$1005:$A$10000)+SUMPRODUCT((Archives!$N$1005:$N$10000=Lang!A$5)*(Archives!$F$1005:$F$10000=$A300)*-Archives!$A$1005:$A$10000)-$C300+$I300</f>
        <v>0</v>
      </c>
      <c r="E300" s="281"/>
      <c r="F300" s="282"/>
      <c r="G300" s="283"/>
      <c r="H300" s="284"/>
      <c r="I300" s="319"/>
      <c r="J300" s="320"/>
      <c r="K300" s="321"/>
      <c r="L300" s="322"/>
      <c r="M300" s="323"/>
      <c r="N300" s="324"/>
      <c r="O300" s="325">
        <f t="shared" si="29"/>
        <v>0</v>
      </c>
      <c r="P300" s="326"/>
      <c r="Q300" s="338">
        <f>IF(ISBLANK(A300),0,IF(Set!$F$2="TTC",IF(P300=1,O300-(O300*100)/(100+Set!$C$2),(IF(P300=2,O300-(O300*100)/(100+Set!$C$3),0))),IF(P300=1,O300*Set!$C$2/(100),(IF(P300=2,O300*Set!$C$3/(100),0)))))</f>
        <v>0</v>
      </c>
      <c r="R300" s="335"/>
      <c r="S300" s="336">
        <f t="shared" si="30"/>
        <v>0</v>
      </c>
      <c r="T300" s="337">
        <f t="shared" si="31"/>
        <v>0</v>
      </c>
      <c r="U300" s="336">
        <f t="shared" si="32"/>
        <v>0</v>
      </c>
      <c r="V300" s="336">
        <f t="shared" si="33"/>
        <v>0</v>
      </c>
      <c r="W300" s="336">
        <f t="shared" si="34"/>
        <v>0</v>
      </c>
    </row>
    <row r="301" s="213" customFormat="1" hidden="1" spans="1:23">
      <c r="A301" s="278"/>
      <c r="B301" s="67"/>
      <c r="C301" s="279"/>
      <c r="D301" s="280">
        <f>SUMPRODUCT((Archives!$N$1005:$N$10000=Lang!A$4)*(Archives!$F$1005:$F$10000=$A301)*-Archives!$A$1005:$A$10000)+SUMPRODUCT((Archives!$N$1005:$N$10000=Lang!A$5)*(Archives!$F$1005:$F$10000=$A301)*-Archives!$A$1005:$A$10000)-$C301+$I301</f>
        <v>0</v>
      </c>
      <c r="E301" s="281"/>
      <c r="F301" s="282"/>
      <c r="G301" s="283"/>
      <c r="H301" s="284"/>
      <c r="I301" s="319"/>
      <c r="J301" s="320"/>
      <c r="K301" s="321"/>
      <c r="L301" s="322"/>
      <c r="M301" s="323"/>
      <c r="N301" s="324"/>
      <c r="O301" s="325">
        <f t="shared" si="29"/>
        <v>0</v>
      </c>
      <c r="P301" s="326"/>
      <c r="Q301" s="338">
        <f>IF(ISBLANK(A301),0,IF(Set!$F$2="TTC",IF(P301=1,O301-(O301*100)/(100+Set!$C$2),(IF(P301=2,O301-(O301*100)/(100+Set!$C$3),0))),IF(P301=1,O301*Set!$C$2/(100),(IF(P301=2,O301*Set!$C$3/(100),0)))))</f>
        <v>0</v>
      </c>
      <c r="R301" s="335"/>
      <c r="S301" s="336">
        <f t="shared" si="30"/>
        <v>0</v>
      </c>
      <c r="T301" s="337">
        <f t="shared" si="31"/>
        <v>0</v>
      </c>
      <c r="U301" s="336">
        <f t="shared" si="32"/>
        <v>0</v>
      </c>
      <c r="V301" s="336">
        <f t="shared" si="33"/>
        <v>0</v>
      </c>
      <c r="W301" s="336">
        <f t="shared" si="34"/>
        <v>0</v>
      </c>
    </row>
    <row r="302" s="213" customFormat="1" hidden="1" spans="1:23">
      <c r="A302" s="278"/>
      <c r="B302" s="67"/>
      <c r="C302" s="279"/>
      <c r="D302" s="280">
        <f>SUMPRODUCT((Archives!$N$1005:$N$10000=Lang!A$4)*(Archives!$F$1005:$F$10000=$A302)*-Archives!$A$1005:$A$10000)+SUMPRODUCT((Archives!$N$1005:$N$10000=Lang!A$5)*(Archives!$F$1005:$F$10000=$A302)*-Archives!$A$1005:$A$10000)-$C302+$I302</f>
        <v>0</v>
      </c>
      <c r="E302" s="281"/>
      <c r="F302" s="282"/>
      <c r="G302" s="283"/>
      <c r="H302" s="284"/>
      <c r="I302" s="319"/>
      <c r="J302" s="320"/>
      <c r="K302" s="321"/>
      <c r="L302" s="322"/>
      <c r="M302" s="323"/>
      <c r="N302" s="324"/>
      <c r="O302" s="325">
        <f t="shared" si="29"/>
        <v>0</v>
      </c>
      <c r="P302" s="326"/>
      <c r="Q302" s="338">
        <f>IF(ISBLANK(A302),0,IF(Set!$F$2="TTC",IF(P302=1,O302-(O302*100)/(100+Set!$C$2),(IF(P302=2,O302-(O302*100)/(100+Set!$C$3),0))),IF(P302=1,O302*Set!$C$2/(100),(IF(P302=2,O302*Set!$C$3/(100),0)))))</f>
        <v>0</v>
      </c>
      <c r="R302" s="335"/>
      <c r="S302" s="336">
        <f t="shared" si="30"/>
        <v>0</v>
      </c>
      <c r="T302" s="337">
        <f t="shared" si="31"/>
        <v>0</v>
      </c>
      <c r="U302" s="336">
        <f t="shared" si="32"/>
        <v>0</v>
      </c>
      <c r="V302" s="336">
        <f t="shared" si="33"/>
        <v>0</v>
      </c>
      <c r="W302" s="336">
        <f t="shared" si="34"/>
        <v>0</v>
      </c>
    </row>
    <row r="303" s="213" customFormat="1" hidden="1" spans="1:23">
      <c r="A303" s="278"/>
      <c r="B303" s="67"/>
      <c r="C303" s="279"/>
      <c r="D303" s="280">
        <f>SUMPRODUCT((Archives!$N$1005:$N$10000=Lang!A$4)*(Archives!$F$1005:$F$10000=$A303)*-Archives!$A$1005:$A$10000)+SUMPRODUCT((Archives!$N$1005:$N$10000=Lang!A$5)*(Archives!$F$1005:$F$10000=$A303)*-Archives!$A$1005:$A$10000)-$C303+$I303</f>
        <v>0</v>
      </c>
      <c r="E303" s="281"/>
      <c r="F303" s="282"/>
      <c r="G303" s="283"/>
      <c r="H303" s="284"/>
      <c r="I303" s="319"/>
      <c r="J303" s="320"/>
      <c r="K303" s="321"/>
      <c r="L303" s="322"/>
      <c r="M303" s="323"/>
      <c r="N303" s="324"/>
      <c r="O303" s="325">
        <f t="shared" si="29"/>
        <v>0</v>
      </c>
      <c r="P303" s="326"/>
      <c r="Q303" s="338">
        <f>IF(ISBLANK(A303),0,IF(Set!$F$2="TTC",IF(P303=1,O303-(O303*100)/(100+Set!$C$2),(IF(P303=2,O303-(O303*100)/(100+Set!$C$3),0))),IF(P303=1,O303*Set!$C$2/(100),(IF(P303=2,O303*Set!$C$3/(100),0)))))</f>
        <v>0</v>
      </c>
      <c r="R303" s="335"/>
      <c r="S303" s="336">
        <f t="shared" si="30"/>
        <v>0</v>
      </c>
      <c r="T303" s="337">
        <f t="shared" si="31"/>
        <v>0</v>
      </c>
      <c r="U303" s="336">
        <f t="shared" si="32"/>
        <v>0</v>
      </c>
      <c r="V303" s="336">
        <f t="shared" si="33"/>
        <v>0</v>
      </c>
      <c r="W303" s="336">
        <f t="shared" si="34"/>
        <v>0</v>
      </c>
    </row>
    <row r="304" s="213" customFormat="1" hidden="1" spans="1:23">
      <c r="A304" s="278"/>
      <c r="B304" s="67"/>
      <c r="C304" s="279"/>
      <c r="D304" s="280">
        <f>SUMPRODUCT((Archives!$N$1005:$N$10000=Lang!A$4)*(Archives!$F$1005:$F$10000=$A304)*-Archives!$A$1005:$A$10000)+SUMPRODUCT((Archives!$N$1005:$N$10000=Lang!A$5)*(Archives!$F$1005:$F$10000=$A304)*-Archives!$A$1005:$A$10000)-$C304+$I304</f>
        <v>0</v>
      </c>
      <c r="E304" s="281"/>
      <c r="F304" s="282"/>
      <c r="G304" s="283"/>
      <c r="H304" s="284"/>
      <c r="I304" s="319"/>
      <c r="J304" s="320"/>
      <c r="K304" s="321"/>
      <c r="L304" s="322"/>
      <c r="M304" s="323"/>
      <c r="N304" s="324"/>
      <c r="O304" s="325">
        <f t="shared" si="29"/>
        <v>0</v>
      </c>
      <c r="P304" s="326"/>
      <c r="Q304" s="338">
        <f>IF(ISBLANK(A304),0,IF(Set!$F$2="TTC",IF(P304=1,O304-(O304*100)/(100+Set!$C$2),(IF(P304=2,O304-(O304*100)/(100+Set!$C$3),0))),IF(P304=1,O304*Set!$C$2/(100),(IF(P304=2,O304*Set!$C$3/(100),0)))))</f>
        <v>0</v>
      </c>
      <c r="R304" s="335"/>
      <c r="S304" s="336">
        <f t="shared" si="30"/>
        <v>0</v>
      </c>
      <c r="T304" s="337">
        <f t="shared" si="31"/>
        <v>0</v>
      </c>
      <c r="U304" s="336">
        <f t="shared" si="32"/>
        <v>0</v>
      </c>
      <c r="V304" s="336">
        <f t="shared" si="33"/>
        <v>0</v>
      </c>
      <c r="W304" s="336">
        <f t="shared" si="34"/>
        <v>0</v>
      </c>
    </row>
    <row r="305" s="213" customFormat="1" hidden="1" spans="1:23">
      <c r="A305" s="278"/>
      <c r="B305" s="67"/>
      <c r="C305" s="279"/>
      <c r="D305" s="280">
        <f>SUMPRODUCT((Archives!$N$1005:$N$10000=Lang!A$4)*(Archives!$F$1005:$F$10000=$A305)*-Archives!$A$1005:$A$10000)+SUMPRODUCT((Archives!$N$1005:$N$10000=Lang!A$5)*(Archives!$F$1005:$F$10000=$A305)*-Archives!$A$1005:$A$10000)-$C305+$I305</f>
        <v>0</v>
      </c>
      <c r="E305" s="281"/>
      <c r="F305" s="282"/>
      <c r="G305" s="283"/>
      <c r="H305" s="284"/>
      <c r="I305" s="319"/>
      <c r="J305" s="320"/>
      <c r="K305" s="321"/>
      <c r="L305" s="322"/>
      <c r="M305" s="323"/>
      <c r="N305" s="324"/>
      <c r="O305" s="325">
        <f t="shared" si="29"/>
        <v>0</v>
      </c>
      <c r="P305" s="326"/>
      <c r="Q305" s="338">
        <f>IF(ISBLANK(A305),0,IF(Set!$F$2="TTC",IF(P305=1,O305-(O305*100)/(100+Set!$C$2),(IF(P305=2,O305-(O305*100)/(100+Set!$C$3),0))),IF(P305=1,O305*Set!$C$2/(100),(IF(P305=2,O305*Set!$C$3/(100),0)))))</f>
        <v>0</v>
      </c>
      <c r="R305" s="335"/>
      <c r="S305" s="336">
        <f t="shared" si="30"/>
        <v>0</v>
      </c>
      <c r="T305" s="337">
        <f t="shared" si="31"/>
        <v>0</v>
      </c>
      <c r="U305" s="336">
        <f t="shared" si="32"/>
        <v>0</v>
      </c>
      <c r="V305" s="336">
        <f t="shared" si="33"/>
        <v>0</v>
      </c>
      <c r="W305" s="336">
        <f t="shared" si="34"/>
        <v>0</v>
      </c>
    </row>
    <row r="306" s="213" customFormat="1" hidden="1" spans="1:23">
      <c r="A306" s="278"/>
      <c r="B306" s="67"/>
      <c r="C306" s="279"/>
      <c r="D306" s="280">
        <f>SUMPRODUCT((Archives!$N$1005:$N$10000=Lang!A$4)*(Archives!$F$1005:$F$10000=$A306)*-Archives!$A$1005:$A$10000)+SUMPRODUCT((Archives!$N$1005:$N$10000=Lang!A$5)*(Archives!$F$1005:$F$10000=$A306)*-Archives!$A$1005:$A$10000)-$C306+$I306</f>
        <v>0</v>
      </c>
      <c r="E306" s="281"/>
      <c r="F306" s="282"/>
      <c r="G306" s="283"/>
      <c r="H306" s="284"/>
      <c r="I306" s="319"/>
      <c r="J306" s="320"/>
      <c r="K306" s="321"/>
      <c r="L306" s="322"/>
      <c r="M306" s="323"/>
      <c r="N306" s="324"/>
      <c r="O306" s="325">
        <f t="shared" si="29"/>
        <v>0</v>
      </c>
      <c r="P306" s="326"/>
      <c r="Q306" s="338">
        <f>IF(ISBLANK(A306),0,IF(Set!$F$2="TTC",IF(P306=1,O306-(O306*100)/(100+Set!$C$2),(IF(P306=2,O306-(O306*100)/(100+Set!$C$3),0))),IF(P306=1,O306*Set!$C$2/(100),(IF(P306=2,O306*Set!$C$3/(100),0)))))</f>
        <v>0</v>
      </c>
      <c r="R306" s="335"/>
      <c r="S306" s="336">
        <f t="shared" si="30"/>
        <v>0</v>
      </c>
      <c r="T306" s="337">
        <f t="shared" si="31"/>
        <v>0</v>
      </c>
      <c r="U306" s="336">
        <f t="shared" si="32"/>
        <v>0</v>
      </c>
      <c r="V306" s="336">
        <f t="shared" si="33"/>
        <v>0</v>
      </c>
      <c r="W306" s="336">
        <f t="shared" si="34"/>
        <v>0</v>
      </c>
    </row>
    <row r="307" s="213" customFormat="1" hidden="1" spans="1:23">
      <c r="A307" s="278"/>
      <c r="B307" s="67"/>
      <c r="C307" s="279"/>
      <c r="D307" s="280">
        <f>SUMPRODUCT((Archives!$N$1005:$N$10000=Lang!A$4)*(Archives!$F$1005:$F$10000=$A307)*-Archives!$A$1005:$A$10000)+SUMPRODUCT((Archives!$N$1005:$N$10000=Lang!A$5)*(Archives!$F$1005:$F$10000=$A307)*-Archives!$A$1005:$A$10000)-$C307+$I307</f>
        <v>0</v>
      </c>
      <c r="E307" s="281"/>
      <c r="F307" s="282"/>
      <c r="G307" s="283"/>
      <c r="H307" s="284"/>
      <c r="I307" s="319"/>
      <c r="J307" s="320"/>
      <c r="K307" s="321"/>
      <c r="L307" s="322"/>
      <c r="M307" s="323"/>
      <c r="N307" s="324"/>
      <c r="O307" s="325">
        <f t="shared" si="29"/>
        <v>0</v>
      </c>
      <c r="P307" s="326"/>
      <c r="Q307" s="338">
        <f>IF(ISBLANK(A307),0,IF(Set!$F$2="TTC",IF(P307=1,O307-(O307*100)/(100+Set!$C$2),(IF(P307=2,O307-(O307*100)/(100+Set!$C$3),0))),IF(P307=1,O307*Set!$C$2/(100),(IF(P307=2,O307*Set!$C$3/(100),0)))))</f>
        <v>0</v>
      </c>
      <c r="R307" s="335"/>
      <c r="S307" s="336">
        <f t="shared" si="30"/>
        <v>0</v>
      </c>
      <c r="T307" s="337">
        <f t="shared" si="31"/>
        <v>0</v>
      </c>
      <c r="U307" s="336">
        <f t="shared" si="32"/>
        <v>0</v>
      </c>
      <c r="V307" s="336">
        <f t="shared" si="33"/>
        <v>0</v>
      </c>
      <c r="W307" s="336">
        <f t="shared" si="34"/>
        <v>0</v>
      </c>
    </row>
    <row r="308" s="213" customFormat="1" hidden="1" spans="1:23">
      <c r="A308" s="278"/>
      <c r="B308" s="67"/>
      <c r="C308" s="279"/>
      <c r="D308" s="280">
        <f>SUMPRODUCT((Archives!$N$1005:$N$10000=Lang!A$4)*(Archives!$F$1005:$F$10000=$A308)*-Archives!$A$1005:$A$10000)+SUMPRODUCT((Archives!$N$1005:$N$10000=Lang!A$5)*(Archives!$F$1005:$F$10000=$A308)*-Archives!$A$1005:$A$10000)-$C308+$I308</f>
        <v>0</v>
      </c>
      <c r="E308" s="281"/>
      <c r="F308" s="282"/>
      <c r="G308" s="283"/>
      <c r="H308" s="284"/>
      <c r="I308" s="319"/>
      <c r="J308" s="320"/>
      <c r="K308" s="321"/>
      <c r="L308" s="322"/>
      <c r="M308" s="323"/>
      <c r="N308" s="324"/>
      <c r="O308" s="325">
        <f t="shared" si="29"/>
        <v>0</v>
      </c>
      <c r="P308" s="326"/>
      <c r="Q308" s="338">
        <f>IF(ISBLANK(A308),0,IF(Set!$F$2="TTC",IF(P308=1,O308-(O308*100)/(100+Set!$C$2),(IF(P308=2,O308-(O308*100)/(100+Set!$C$3),0))),IF(P308=1,O308*Set!$C$2/(100),(IF(P308=2,O308*Set!$C$3/(100),0)))))</f>
        <v>0</v>
      </c>
      <c r="R308" s="335"/>
      <c r="S308" s="336">
        <f t="shared" si="30"/>
        <v>0</v>
      </c>
      <c r="T308" s="337">
        <f t="shared" si="31"/>
        <v>0</v>
      </c>
      <c r="U308" s="336">
        <f t="shared" si="32"/>
        <v>0</v>
      </c>
      <c r="V308" s="336">
        <f t="shared" si="33"/>
        <v>0</v>
      </c>
      <c r="W308" s="336">
        <f t="shared" si="34"/>
        <v>0</v>
      </c>
    </row>
    <row r="309" s="213" customFormat="1" hidden="1" spans="1:23">
      <c r="A309" s="278"/>
      <c r="B309" s="67"/>
      <c r="C309" s="279"/>
      <c r="D309" s="280">
        <f>SUMPRODUCT((Archives!$N$1005:$N$10000=Lang!A$4)*(Archives!$F$1005:$F$10000=$A309)*-Archives!$A$1005:$A$10000)+SUMPRODUCT((Archives!$N$1005:$N$10000=Lang!A$5)*(Archives!$F$1005:$F$10000=$A309)*-Archives!$A$1005:$A$10000)-$C309+$I309</f>
        <v>0</v>
      </c>
      <c r="E309" s="281"/>
      <c r="F309" s="282"/>
      <c r="G309" s="283"/>
      <c r="H309" s="284"/>
      <c r="I309" s="319"/>
      <c r="J309" s="320"/>
      <c r="K309" s="321"/>
      <c r="L309" s="322"/>
      <c r="M309" s="323"/>
      <c r="N309" s="324"/>
      <c r="O309" s="325">
        <f t="shared" si="29"/>
        <v>0</v>
      </c>
      <c r="P309" s="326"/>
      <c r="Q309" s="338">
        <f>IF(ISBLANK(A309),0,IF(Set!$F$2="TTC",IF(P309=1,O309-(O309*100)/(100+Set!$C$2),(IF(P309=2,O309-(O309*100)/(100+Set!$C$3),0))),IF(P309=1,O309*Set!$C$2/(100),(IF(P309=2,O309*Set!$C$3/(100),0)))))</f>
        <v>0</v>
      </c>
      <c r="R309" s="335"/>
      <c r="S309" s="336">
        <f t="shared" si="30"/>
        <v>0</v>
      </c>
      <c r="T309" s="337">
        <f t="shared" si="31"/>
        <v>0</v>
      </c>
      <c r="U309" s="336">
        <f t="shared" si="32"/>
        <v>0</v>
      </c>
      <c r="V309" s="336">
        <f t="shared" si="33"/>
        <v>0</v>
      </c>
      <c r="W309" s="336">
        <f t="shared" si="34"/>
        <v>0</v>
      </c>
    </row>
    <row r="310" s="213" customFormat="1" hidden="1" spans="1:23">
      <c r="A310" s="278"/>
      <c r="B310" s="67"/>
      <c r="C310" s="279"/>
      <c r="D310" s="280">
        <f>SUMPRODUCT((Archives!$N$1005:$N$10000=Lang!A$4)*(Archives!$F$1005:$F$10000=$A310)*-Archives!$A$1005:$A$10000)+SUMPRODUCT((Archives!$N$1005:$N$10000=Lang!A$5)*(Archives!$F$1005:$F$10000=$A310)*-Archives!$A$1005:$A$10000)-$C310+$I310</f>
        <v>0</v>
      </c>
      <c r="E310" s="281"/>
      <c r="F310" s="282"/>
      <c r="G310" s="283"/>
      <c r="H310" s="284"/>
      <c r="I310" s="319"/>
      <c r="J310" s="320"/>
      <c r="K310" s="321"/>
      <c r="L310" s="322"/>
      <c r="M310" s="323"/>
      <c r="N310" s="324"/>
      <c r="O310" s="325">
        <f t="shared" si="29"/>
        <v>0</v>
      </c>
      <c r="P310" s="326"/>
      <c r="Q310" s="338">
        <f>IF(ISBLANK(A310),0,IF(Set!$F$2="TTC",IF(P310=1,O310-(O310*100)/(100+Set!$C$2),(IF(P310=2,O310-(O310*100)/(100+Set!$C$3),0))),IF(P310=1,O310*Set!$C$2/(100),(IF(P310=2,O310*Set!$C$3/(100),0)))))</f>
        <v>0</v>
      </c>
      <c r="R310" s="335"/>
      <c r="S310" s="336">
        <f t="shared" si="30"/>
        <v>0</v>
      </c>
      <c r="T310" s="337">
        <f t="shared" si="31"/>
        <v>0</v>
      </c>
      <c r="U310" s="336">
        <f t="shared" si="32"/>
        <v>0</v>
      </c>
      <c r="V310" s="336">
        <f t="shared" si="33"/>
        <v>0</v>
      </c>
      <c r="W310" s="336">
        <f t="shared" si="34"/>
        <v>0</v>
      </c>
    </row>
    <row r="311" s="213" customFormat="1" hidden="1" spans="1:23">
      <c r="A311" s="278"/>
      <c r="B311" s="67"/>
      <c r="C311" s="279"/>
      <c r="D311" s="280">
        <f>SUMPRODUCT((Archives!$N$1005:$N$10000=Lang!A$4)*(Archives!$F$1005:$F$10000=$A311)*-Archives!$A$1005:$A$10000)+SUMPRODUCT((Archives!$N$1005:$N$10000=Lang!A$5)*(Archives!$F$1005:$F$10000=$A311)*-Archives!$A$1005:$A$10000)-$C311+$I311</f>
        <v>0</v>
      </c>
      <c r="E311" s="281"/>
      <c r="F311" s="282"/>
      <c r="G311" s="283"/>
      <c r="H311" s="284"/>
      <c r="I311" s="319"/>
      <c r="J311" s="320"/>
      <c r="K311" s="321"/>
      <c r="L311" s="322"/>
      <c r="M311" s="323"/>
      <c r="N311" s="324"/>
      <c r="O311" s="325">
        <f t="shared" si="29"/>
        <v>0</v>
      </c>
      <c r="P311" s="326"/>
      <c r="Q311" s="338">
        <f>IF(ISBLANK(A311),0,IF(Set!$F$2="TTC",IF(P311=1,O311-(O311*100)/(100+Set!$C$2),(IF(P311=2,O311-(O311*100)/(100+Set!$C$3),0))),IF(P311=1,O311*Set!$C$2/(100),(IF(P311=2,O311*Set!$C$3/(100),0)))))</f>
        <v>0</v>
      </c>
      <c r="R311" s="335"/>
      <c r="S311" s="336">
        <f t="shared" si="30"/>
        <v>0</v>
      </c>
      <c r="T311" s="337">
        <f t="shared" si="31"/>
        <v>0</v>
      </c>
      <c r="U311" s="336">
        <f t="shared" si="32"/>
        <v>0</v>
      </c>
      <c r="V311" s="336">
        <f t="shared" si="33"/>
        <v>0</v>
      </c>
      <c r="W311" s="336">
        <f t="shared" si="34"/>
        <v>0</v>
      </c>
    </row>
    <row r="312" s="213" customFormat="1" hidden="1" spans="1:23">
      <c r="A312" s="278"/>
      <c r="B312" s="67"/>
      <c r="C312" s="279"/>
      <c r="D312" s="280">
        <f>SUMPRODUCT((Archives!$N$1005:$N$10000=Lang!A$4)*(Archives!$F$1005:$F$10000=$A312)*-Archives!$A$1005:$A$10000)+SUMPRODUCT((Archives!$N$1005:$N$10000=Lang!A$5)*(Archives!$F$1005:$F$10000=$A312)*-Archives!$A$1005:$A$10000)-$C312+$I312</f>
        <v>0</v>
      </c>
      <c r="E312" s="281"/>
      <c r="F312" s="282"/>
      <c r="G312" s="283"/>
      <c r="H312" s="284"/>
      <c r="I312" s="319"/>
      <c r="J312" s="320"/>
      <c r="K312" s="321"/>
      <c r="L312" s="322"/>
      <c r="M312" s="323"/>
      <c r="N312" s="324"/>
      <c r="O312" s="325">
        <f t="shared" si="29"/>
        <v>0</v>
      </c>
      <c r="P312" s="326"/>
      <c r="Q312" s="338">
        <f>IF(ISBLANK(A312),0,IF(Set!$F$2="TTC",IF(P312=1,O312-(O312*100)/(100+Set!$C$2),(IF(P312=2,O312-(O312*100)/(100+Set!$C$3),0))),IF(P312=1,O312*Set!$C$2/(100),(IF(P312=2,O312*Set!$C$3/(100),0)))))</f>
        <v>0</v>
      </c>
      <c r="R312" s="335"/>
      <c r="S312" s="336">
        <f t="shared" si="30"/>
        <v>0</v>
      </c>
      <c r="T312" s="337">
        <f t="shared" si="31"/>
        <v>0</v>
      </c>
      <c r="U312" s="336">
        <f t="shared" si="32"/>
        <v>0</v>
      </c>
      <c r="V312" s="336">
        <f t="shared" si="33"/>
        <v>0</v>
      </c>
      <c r="W312" s="336">
        <f t="shared" si="34"/>
        <v>0</v>
      </c>
    </row>
    <row r="313" s="213" customFormat="1" hidden="1" spans="1:23">
      <c r="A313" s="278"/>
      <c r="B313" s="67"/>
      <c r="C313" s="279"/>
      <c r="D313" s="280">
        <f>SUMPRODUCT((Archives!$N$1005:$N$10000=Lang!A$4)*(Archives!$F$1005:$F$10000=$A313)*-Archives!$A$1005:$A$10000)+SUMPRODUCT((Archives!$N$1005:$N$10000=Lang!A$5)*(Archives!$F$1005:$F$10000=$A313)*-Archives!$A$1005:$A$10000)-$C313+$I313</f>
        <v>0</v>
      </c>
      <c r="E313" s="281"/>
      <c r="F313" s="282"/>
      <c r="G313" s="283"/>
      <c r="H313" s="284"/>
      <c r="I313" s="319"/>
      <c r="J313" s="320"/>
      <c r="K313" s="321"/>
      <c r="L313" s="322"/>
      <c r="M313" s="323"/>
      <c r="N313" s="324"/>
      <c r="O313" s="325">
        <f t="shared" si="29"/>
        <v>0</v>
      </c>
      <c r="P313" s="326"/>
      <c r="Q313" s="338">
        <f>IF(ISBLANK(A313),0,IF(Set!$F$2="TTC",IF(P313=1,O313-(O313*100)/(100+Set!$C$2),(IF(P313=2,O313-(O313*100)/(100+Set!$C$3),0))),IF(P313=1,O313*Set!$C$2/(100),(IF(P313=2,O313*Set!$C$3/(100),0)))))</f>
        <v>0</v>
      </c>
      <c r="R313" s="335"/>
      <c r="S313" s="336">
        <f t="shared" si="30"/>
        <v>0</v>
      </c>
      <c r="T313" s="337">
        <f t="shared" si="31"/>
        <v>0</v>
      </c>
      <c r="U313" s="336">
        <f t="shared" si="32"/>
        <v>0</v>
      </c>
      <c r="V313" s="336">
        <f t="shared" si="33"/>
        <v>0</v>
      </c>
      <c r="W313" s="336">
        <f t="shared" si="34"/>
        <v>0</v>
      </c>
    </row>
    <row r="314" s="213" customFormat="1" hidden="1" spans="1:23">
      <c r="A314" s="278"/>
      <c r="B314" s="67"/>
      <c r="C314" s="279"/>
      <c r="D314" s="280">
        <f>SUMPRODUCT((Archives!$N$1005:$N$10000=Lang!A$4)*(Archives!$F$1005:$F$10000=$A314)*-Archives!$A$1005:$A$10000)+SUMPRODUCT((Archives!$N$1005:$N$10000=Lang!A$5)*(Archives!$F$1005:$F$10000=$A314)*-Archives!$A$1005:$A$10000)-$C314+$I314</f>
        <v>0</v>
      </c>
      <c r="E314" s="281"/>
      <c r="F314" s="282"/>
      <c r="G314" s="283"/>
      <c r="H314" s="284"/>
      <c r="I314" s="319"/>
      <c r="J314" s="320"/>
      <c r="K314" s="321"/>
      <c r="L314" s="322"/>
      <c r="M314" s="323"/>
      <c r="N314" s="324"/>
      <c r="O314" s="325">
        <f t="shared" si="29"/>
        <v>0</v>
      </c>
      <c r="P314" s="326"/>
      <c r="Q314" s="338">
        <f>IF(ISBLANK(A314),0,IF(Set!$F$2="TTC",IF(P314=1,O314-(O314*100)/(100+Set!$C$2),(IF(P314=2,O314-(O314*100)/(100+Set!$C$3),0))),IF(P314=1,O314*Set!$C$2/(100),(IF(P314=2,O314*Set!$C$3/(100),0)))))</f>
        <v>0</v>
      </c>
      <c r="R314" s="335"/>
      <c r="S314" s="336">
        <f t="shared" si="30"/>
        <v>0</v>
      </c>
      <c r="T314" s="337">
        <f t="shared" si="31"/>
        <v>0</v>
      </c>
      <c r="U314" s="336">
        <f t="shared" si="32"/>
        <v>0</v>
      </c>
      <c r="V314" s="336">
        <f t="shared" si="33"/>
        <v>0</v>
      </c>
      <c r="W314" s="336">
        <f t="shared" si="34"/>
        <v>0</v>
      </c>
    </row>
    <row r="315" s="213" customFormat="1" hidden="1" spans="1:23">
      <c r="A315" s="278"/>
      <c r="B315" s="67"/>
      <c r="C315" s="279"/>
      <c r="D315" s="280">
        <f>SUMPRODUCT((Archives!$N$1005:$N$10000=Lang!A$4)*(Archives!$F$1005:$F$10000=$A315)*-Archives!$A$1005:$A$10000)+SUMPRODUCT((Archives!$N$1005:$N$10000=Lang!A$5)*(Archives!$F$1005:$F$10000=$A315)*-Archives!$A$1005:$A$10000)-$C315+$I315</f>
        <v>0</v>
      </c>
      <c r="E315" s="281"/>
      <c r="F315" s="282"/>
      <c r="G315" s="283"/>
      <c r="H315" s="284"/>
      <c r="I315" s="319"/>
      <c r="J315" s="320"/>
      <c r="K315" s="321"/>
      <c r="L315" s="322"/>
      <c r="M315" s="323"/>
      <c r="N315" s="324"/>
      <c r="O315" s="325">
        <f t="shared" si="29"/>
        <v>0</v>
      </c>
      <c r="P315" s="326"/>
      <c r="Q315" s="338">
        <f>IF(ISBLANK(A315),0,IF(Set!$F$2="TTC",IF(P315=1,O315-(O315*100)/(100+Set!$C$2),(IF(P315=2,O315-(O315*100)/(100+Set!$C$3),0))),IF(P315=1,O315*Set!$C$2/(100),(IF(P315=2,O315*Set!$C$3/(100),0)))))</f>
        <v>0</v>
      </c>
      <c r="R315" s="335"/>
      <c r="S315" s="336">
        <f t="shared" si="30"/>
        <v>0</v>
      </c>
      <c r="T315" s="337">
        <f t="shared" si="31"/>
        <v>0</v>
      </c>
      <c r="U315" s="336">
        <f t="shared" si="32"/>
        <v>0</v>
      </c>
      <c r="V315" s="336">
        <f t="shared" si="33"/>
        <v>0</v>
      </c>
      <c r="W315" s="336">
        <f t="shared" si="34"/>
        <v>0</v>
      </c>
    </row>
    <row r="316" s="213" customFormat="1" hidden="1" spans="1:23">
      <c r="A316" s="278"/>
      <c r="B316" s="67"/>
      <c r="C316" s="279"/>
      <c r="D316" s="280">
        <f>SUMPRODUCT((Archives!$N$1005:$N$10000=Lang!A$4)*(Archives!$F$1005:$F$10000=$A316)*-Archives!$A$1005:$A$10000)+SUMPRODUCT((Archives!$N$1005:$N$10000=Lang!A$5)*(Archives!$F$1005:$F$10000=$A316)*-Archives!$A$1005:$A$10000)-$C316+$I316</f>
        <v>0</v>
      </c>
      <c r="E316" s="281"/>
      <c r="F316" s="282"/>
      <c r="G316" s="283"/>
      <c r="H316" s="284"/>
      <c r="I316" s="319"/>
      <c r="J316" s="320"/>
      <c r="K316" s="321"/>
      <c r="L316" s="322"/>
      <c r="M316" s="323"/>
      <c r="N316" s="324"/>
      <c r="O316" s="325">
        <f t="shared" si="29"/>
        <v>0</v>
      </c>
      <c r="P316" s="326"/>
      <c r="Q316" s="338">
        <f>IF(ISBLANK(A316),0,IF(Set!$F$2="TTC",IF(P316=1,O316-(O316*100)/(100+Set!$C$2),(IF(P316=2,O316-(O316*100)/(100+Set!$C$3),0))),IF(P316=1,O316*Set!$C$2/(100),(IF(P316=2,O316*Set!$C$3/(100),0)))))</f>
        <v>0</v>
      </c>
      <c r="R316" s="335"/>
      <c r="S316" s="336">
        <f t="shared" si="30"/>
        <v>0</v>
      </c>
      <c r="T316" s="337">
        <f t="shared" si="31"/>
        <v>0</v>
      </c>
      <c r="U316" s="336">
        <f t="shared" si="32"/>
        <v>0</v>
      </c>
      <c r="V316" s="336">
        <f t="shared" si="33"/>
        <v>0</v>
      </c>
      <c r="W316" s="336">
        <f t="shared" si="34"/>
        <v>0</v>
      </c>
    </row>
    <row r="317" s="213" customFormat="1" hidden="1" spans="1:23">
      <c r="A317" s="278"/>
      <c r="B317" s="67"/>
      <c r="C317" s="279"/>
      <c r="D317" s="280">
        <f>SUMPRODUCT((Archives!$N$1005:$N$10000=Lang!A$4)*(Archives!$F$1005:$F$10000=$A317)*-Archives!$A$1005:$A$10000)+SUMPRODUCT((Archives!$N$1005:$N$10000=Lang!A$5)*(Archives!$F$1005:$F$10000=$A317)*-Archives!$A$1005:$A$10000)-$C317+$I317</f>
        <v>0</v>
      </c>
      <c r="E317" s="281"/>
      <c r="F317" s="282"/>
      <c r="G317" s="283"/>
      <c r="H317" s="284"/>
      <c r="I317" s="319"/>
      <c r="J317" s="320"/>
      <c r="K317" s="321"/>
      <c r="L317" s="322"/>
      <c r="M317" s="323"/>
      <c r="N317" s="324"/>
      <c r="O317" s="325">
        <f t="shared" si="29"/>
        <v>0</v>
      </c>
      <c r="P317" s="326"/>
      <c r="Q317" s="338">
        <f>IF(ISBLANK(A317),0,IF(Set!$F$2="TTC",IF(P317=1,O317-(O317*100)/(100+Set!$C$2),(IF(P317=2,O317-(O317*100)/(100+Set!$C$3),0))),IF(P317=1,O317*Set!$C$2/(100),(IF(P317=2,O317*Set!$C$3/(100),0)))))</f>
        <v>0</v>
      </c>
      <c r="R317" s="335"/>
      <c r="S317" s="336">
        <f t="shared" si="30"/>
        <v>0</v>
      </c>
      <c r="T317" s="337">
        <f t="shared" si="31"/>
        <v>0</v>
      </c>
      <c r="U317" s="336">
        <f t="shared" si="32"/>
        <v>0</v>
      </c>
      <c r="V317" s="336">
        <f t="shared" si="33"/>
        <v>0</v>
      </c>
      <c r="W317" s="336">
        <f t="shared" si="34"/>
        <v>0</v>
      </c>
    </row>
    <row r="318" s="213" customFormat="1" hidden="1" spans="1:23">
      <c r="A318" s="278"/>
      <c r="B318" s="67"/>
      <c r="C318" s="279"/>
      <c r="D318" s="280">
        <f>SUMPRODUCT((Archives!$N$1005:$N$10000=Lang!A$4)*(Archives!$F$1005:$F$10000=$A318)*-Archives!$A$1005:$A$10000)+SUMPRODUCT((Archives!$N$1005:$N$10000=Lang!A$5)*(Archives!$F$1005:$F$10000=$A318)*-Archives!$A$1005:$A$10000)-$C318+$I318</f>
        <v>0</v>
      </c>
      <c r="E318" s="281"/>
      <c r="F318" s="282"/>
      <c r="G318" s="283"/>
      <c r="H318" s="284"/>
      <c r="I318" s="319"/>
      <c r="J318" s="320"/>
      <c r="K318" s="321"/>
      <c r="L318" s="322"/>
      <c r="M318" s="323"/>
      <c r="N318" s="324"/>
      <c r="O318" s="325">
        <f t="shared" si="29"/>
        <v>0</v>
      </c>
      <c r="P318" s="326"/>
      <c r="Q318" s="338">
        <f>IF(ISBLANK(A318),0,IF(Set!$F$2="TTC",IF(P318=1,O318-(O318*100)/(100+Set!$C$2),(IF(P318=2,O318-(O318*100)/(100+Set!$C$3),0))),IF(P318=1,O318*Set!$C$2/(100),(IF(P318=2,O318*Set!$C$3/(100),0)))))</f>
        <v>0</v>
      </c>
      <c r="R318" s="335"/>
      <c r="S318" s="336">
        <f t="shared" si="30"/>
        <v>0</v>
      </c>
      <c r="T318" s="337">
        <f t="shared" si="31"/>
        <v>0</v>
      </c>
      <c r="U318" s="336">
        <f t="shared" si="32"/>
        <v>0</v>
      </c>
      <c r="V318" s="336">
        <f t="shared" si="33"/>
        <v>0</v>
      </c>
      <c r="W318" s="336">
        <f t="shared" si="34"/>
        <v>0</v>
      </c>
    </row>
    <row r="319" s="213" customFormat="1" hidden="1" spans="1:23">
      <c r="A319" s="278"/>
      <c r="B319" s="67"/>
      <c r="C319" s="279"/>
      <c r="D319" s="280">
        <f>SUMPRODUCT((Archives!$N$1005:$N$10000=Lang!A$4)*(Archives!$F$1005:$F$10000=$A319)*-Archives!$A$1005:$A$10000)+SUMPRODUCT((Archives!$N$1005:$N$10000=Lang!A$5)*(Archives!$F$1005:$F$10000=$A319)*-Archives!$A$1005:$A$10000)-$C319+$I319</f>
        <v>0</v>
      </c>
      <c r="E319" s="281"/>
      <c r="F319" s="282"/>
      <c r="G319" s="283"/>
      <c r="H319" s="284"/>
      <c r="I319" s="319"/>
      <c r="J319" s="320"/>
      <c r="K319" s="321"/>
      <c r="L319" s="322"/>
      <c r="M319" s="323"/>
      <c r="N319" s="324"/>
      <c r="O319" s="325">
        <f t="shared" si="29"/>
        <v>0</v>
      </c>
      <c r="P319" s="326"/>
      <c r="Q319" s="338">
        <f>IF(ISBLANK(A319),0,IF(Set!$F$2="TTC",IF(P319=1,O319-(O319*100)/(100+Set!$C$2),(IF(P319=2,O319-(O319*100)/(100+Set!$C$3),0))),IF(P319=1,O319*Set!$C$2/(100),(IF(P319=2,O319*Set!$C$3/(100),0)))))</f>
        <v>0</v>
      </c>
      <c r="R319" s="335"/>
      <c r="S319" s="336">
        <f t="shared" si="30"/>
        <v>0</v>
      </c>
      <c r="T319" s="337">
        <f t="shared" si="31"/>
        <v>0</v>
      </c>
      <c r="U319" s="336">
        <f t="shared" si="32"/>
        <v>0</v>
      </c>
      <c r="V319" s="336">
        <f t="shared" si="33"/>
        <v>0</v>
      </c>
      <c r="W319" s="336">
        <f t="shared" si="34"/>
        <v>0</v>
      </c>
    </row>
    <row r="320" s="213" customFormat="1" hidden="1" spans="1:23">
      <c r="A320" s="278"/>
      <c r="B320" s="67"/>
      <c r="C320" s="279"/>
      <c r="D320" s="280">
        <f>SUMPRODUCT((Archives!$N$1005:$N$10000=Lang!A$4)*(Archives!$F$1005:$F$10000=$A320)*-Archives!$A$1005:$A$10000)+SUMPRODUCT((Archives!$N$1005:$N$10000=Lang!A$5)*(Archives!$F$1005:$F$10000=$A320)*-Archives!$A$1005:$A$10000)-$C320+$I320</f>
        <v>0</v>
      </c>
      <c r="E320" s="281"/>
      <c r="F320" s="282"/>
      <c r="G320" s="283"/>
      <c r="H320" s="284"/>
      <c r="I320" s="319"/>
      <c r="J320" s="320"/>
      <c r="K320" s="321"/>
      <c r="L320" s="322"/>
      <c r="M320" s="323"/>
      <c r="N320" s="324"/>
      <c r="O320" s="325">
        <f t="shared" si="29"/>
        <v>0</v>
      </c>
      <c r="P320" s="326"/>
      <c r="Q320" s="338">
        <f>IF(ISBLANK(A320),0,IF(Set!$F$2="TTC",IF(P320=1,O320-(O320*100)/(100+Set!$C$2),(IF(P320=2,O320-(O320*100)/(100+Set!$C$3),0))),IF(P320=1,O320*Set!$C$2/(100),(IF(P320=2,O320*Set!$C$3/(100),0)))))</f>
        <v>0</v>
      </c>
      <c r="R320" s="335"/>
      <c r="S320" s="336">
        <f t="shared" si="30"/>
        <v>0</v>
      </c>
      <c r="T320" s="337">
        <f t="shared" si="31"/>
        <v>0</v>
      </c>
      <c r="U320" s="336">
        <f t="shared" si="32"/>
        <v>0</v>
      </c>
      <c r="V320" s="336">
        <f t="shared" si="33"/>
        <v>0</v>
      </c>
      <c r="W320" s="336">
        <f t="shared" si="34"/>
        <v>0</v>
      </c>
    </row>
    <row r="321" s="213" customFormat="1" hidden="1" spans="1:23">
      <c r="A321" s="278"/>
      <c r="B321" s="67"/>
      <c r="C321" s="279"/>
      <c r="D321" s="280">
        <f>SUMPRODUCT((Archives!$N$1005:$N$10000=Lang!A$4)*(Archives!$F$1005:$F$10000=$A321)*-Archives!$A$1005:$A$10000)+SUMPRODUCT((Archives!$N$1005:$N$10000=Lang!A$5)*(Archives!$F$1005:$F$10000=$A321)*-Archives!$A$1005:$A$10000)-$C321+$I321</f>
        <v>0</v>
      </c>
      <c r="E321" s="281"/>
      <c r="F321" s="282"/>
      <c r="G321" s="283"/>
      <c r="H321" s="284"/>
      <c r="I321" s="319"/>
      <c r="J321" s="320"/>
      <c r="K321" s="321"/>
      <c r="L321" s="322"/>
      <c r="M321" s="323"/>
      <c r="N321" s="324"/>
      <c r="O321" s="325">
        <f t="shared" si="29"/>
        <v>0</v>
      </c>
      <c r="P321" s="326"/>
      <c r="Q321" s="338">
        <f>IF(ISBLANK(A321),0,IF(Set!$F$2="TTC",IF(P321=1,O321-(O321*100)/(100+Set!$C$2),(IF(P321=2,O321-(O321*100)/(100+Set!$C$3),0))),IF(P321=1,O321*Set!$C$2/(100),(IF(P321=2,O321*Set!$C$3/(100),0)))))</f>
        <v>0</v>
      </c>
      <c r="R321" s="335"/>
      <c r="S321" s="336">
        <f t="shared" si="30"/>
        <v>0</v>
      </c>
      <c r="T321" s="337">
        <f t="shared" si="31"/>
        <v>0</v>
      </c>
      <c r="U321" s="336">
        <f t="shared" si="32"/>
        <v>0</v>
      </c>
      <c r="V321" s="336">
        <f t="shared" si="33"/>
        <v>0</v>
      </c>
      <c r="W321" s="336">
        <f t="shared" si="34"/>
        <v>0</v>
      </c>
    </row>
    <row r="322" s="213" customFormat="1" hidden="1" spans="1:23">
      <c r="A322" s="278"/>
      <c r="B322" s="67"/>
      <c r="C322" s="279"/>
      <c r="D322" s="280">
        <f>SUMPRODUCT((Archives!$N$1005:$N$10000=Lang!A$4)*(Archives!$F$1005:$F$10000=$A322)*-Archives!$A$1005:$A$10000)+SUMPRODUCT((Archives!$N$1005:$N$10000=Lang!A$5)*(Archives!$F$1005:$F$10000=$A322)*-Archives!$A$1005:$A$10000)-$C322+$I322</f>
        <v>0</v>
      </c>
      <c r="E322" s="281"/>
      <c r="F322" s="282"/>
      <c r="G322" s="283"/>
      <c r="H322" s="284"/>
      <c r="I322" s="319"/>
      <c r="J322" s="320"/>
      <c r="K322" s="321"/>
      <c r="L322" s="322"/>
      <c r="M322" s="323"/>
      <c r="N322" s="324"/>
      <c r="O322" s="325">
        <f t="shared" si="29"/>
        <v>0</v>
      </c>
      <c r="P322" s="326"/>
      <c r="Q322" s="338">
        <f>IF(ISBLANK(A322),0,IF(Set!$F$2="TTC",IF(P322=1,O322-(O322*100)/(100+Set!$C$2),(IF(P322=2,O322-(O322*100)/(100+Set!$C$3),0))),IF(P322=1,O322*Set!$C$2/(100),(IF(P322=2,O322*Set!$C$3/(100),0)))))</f>
        <v>0</v>
      </c>
      <c r="R322" s="335"/>
      <c r="S322" s="336">
        <f t="shared" si="30"/>
        <v>0</v>
      </c>
      <c r="T322" s="337">
        <f t="shared" si="31"/>
        <v>0</v>
      </c>
      <c r="U322" s="336">
        <f t="shared" si="32"/>
        <v>0</v>
      </c>
      <c r="V322" s="336">
        <f t="shared" si="33"/>
        <v>0</v>
      </c>
      <c r="W322" s="336">
        <f t="shared" si="34"/>
        <v>0</v>
      </c>
    </row>
    <row r="323" s="213" customFormat="1" hidden="1" spans="1:23">
      <c r="A323" s="278"/>
      <c r="B323" s="67"/>
      <c r="C323" s="279"/>
      <c r="D323" s="280">
        <f>SUMPRODUCT((Archives!$N$1005:$N$10000=Lang!A$4)*(Archives!$F$1005:$F$10000=$A323)*-Archives!$A$1005:$A$10000)+SUMPRODUCT((Archives!$N$1005:$N$10000=Lang!A$5)*(Archives!$F$1005:$F$10000=$A323)*-Archives!$A$1005:$A$10000)-$C323+$I323</f>
        <v>0</v>
      </c>
      <c r="E323" s="281"/>
      <c r="F323" s="282"/>
      <c r="G323" s="283"/>
      <c r="H323" s="284"/>
      <c r="I323" s="319"/>
      <c r="J323" s="320"/>
      <c r="K323" s="321"/>
      <c r="L323" s="322"/>
      <c r="M323" s="323"/>
      <c r="N323" s="324"/>
      <c r="O323" s="325">
        <f t="shared" si="29"/>
        <v>0</v>
      </c>
      <c r="P323" s="326"/>
      <c r="Q323" s="338">
        <f>IF(ISBLANK(A323),0,IF(Set!$F$2="TTC",IF(P323=1,O323-(O323*100)/(100+Set!$C$2),(IF(P323=2,O323-(O323*100)/(100+Set!$C$3),0))),IF(P323=1,O323*Set!$C$2/(100),(IF(P323=2,O323*Set!$C$3/(100),0)))))</f>
        <v>0</v>
      </c>
      <c r="R323" s="335"/>
      <c r="S323" s="336">
        <f t="shared" si="30"/>
        <v>0</v>
      </c>
      <c r="T323" s="337">
        <f t="shared" si="31"/>
        <v>0</v>
      </c>
      <c r="U323" s="336">
        <f t="shared" si="32"/>
        <v>0</v>
      </c>
      <c r="V323" s="336">
        <f t="shared" si="33"/>
        <v>0</v>
      </c>
      <c r="W323" s="336">
        <f t="shared" si="34"/>
        <v>0</v>
      </c>
    </row>
    <row r="324" s="213" customFormat="1" hidden="1" spans="1:23">
      <c r="A324" s="278"/>
      <c r="B324" s="67"/>
      <c r="C324" s="279"/>
      <c r="D324" s="280">
        <f>SUMPRODUCT((Archives!$N$1005:$N$10000=Lang!A$4)*(Archives!$F$1005:$F$10000=$A324)*-Archives!$A$1005:$A$10000)+SUMPRODUCT((Archives!$N$1005:$N$10000=Lang!A$5)*(Archives!$F$1005:$F$10000=$A324)*-Archives!$A$1005:$A$10000)-$C324+$I324</f>
        <v>0</v>
      </c>
      <c r="E324" s="281"/>
      <c r="F324" s="282"/>
      <c r="G324" s="283"/>
      <c r="H324" s="284"/>
      <c r="I324" s="319"/>
      <c r="J324" s="320"/>
      <c r="K324" s="321"/>
      <c r="L324" s="322"/>
      <c r="M324" s="323"/>
      <c r="N324" s="324"/>
      <c r="O324" s="325">
        <f t="shared" si="29"/>
        <v>0</v>
      </c>
      <c r="P324" s="326"/>
      <c r="Q324" s="338">
        <f>IF(ISBLANK(A324),0,IF(Set!$F$2="TTC",IF(P324=1,O324-(O324*100)/(100+Set!$C$2),(IF(P324=2,O324-(O324*100)/(100+Set!$C$3),0))),IF(P324=1,O324*Set!$C$2/(100),(IF(P324=2,O324*Set!$C$3/(100),0)))))</f>
        <v>0</v>
      </c>
      <c r="R324" s="335"/>
      <c r="S324" s="336">
        <f t="shared" si="30"/>
        <v>0</v>
      </c>
      <c r="T324" s="337">
        <f t="shared" si="31"/>
        <v>0</v>
      </c>
      <c r="U324" s="336">
        <f t="shared" si="32"/>
        <v>0</v>
      </c>
      <c r="V324" s="336">
        <f t="shared" si="33"/>
        <v>0</v>
      </c>
      <c r="W324" s="336">
        <f t="shared" si="34"/>
        <v>0</v>
      </c>
    </row>
    <row r="325" s="213" customFormat="1" hidden="1" spans="1:23">
      <c r="A325" s="278"/>
      <c r="B325" s="67"/>
      <c r="C325" s="279"/>
      <c r="D325" s="280">
        <f>SUMPRODUCT((Archives!$N$1005:$N$10000=Lang!A$4)*(Archives!$F$1005:$F$10000=$A325)*-Archives!$A$1005:$A$10000)+SUMPRODUCT((Archives!$N$1005:$N$10000=Lang!A$5)*(Archives!$F$1005:$F$10000=$A325)*-Archives!$A$1005:$A$10000)-$C325+$I325</f>
        <v>0</v>
      </c>
      <c r="E325" s="281"/>
      <c r="F325" s="282"/>
      <c r="G325" s="283"/>
      <c r="H325" s="284"/>
      <c r="I325" s="319"/>
      <c r="J325" s="320"/>
      <c r="K325" s="321"/>
      <c r="L325" s="322"/>
      <c r="M325" s="323"/>
      <c r="N325" s="324"/>
      <c r="O325" s="325">
        <f t="shared" si="29"/>
        <v>0</v>
      </c>
      <c r="P325" s="326"/>
      <c r="Q325" s="338">
        <f>IF(ISBLANK(A325),0,IF(Set!$F$2="TTC",IF(P325=1,O325-(O325*100)/(100+Set!$C$2),(IF(P325=2,O325-(O325*100)/(100+Set!$C$3),0))),IF(P325=1,O325*Set!$C$2/(100),(IF(P325=2,O325*Set!$C$3/(100),0)))))</f>
        <v>0</v>
      </c>
      <c r="R325" s="335"/>
      <c r="S325" s="336">
        <f t="shared" si="30"/>
        <v>0</v>
      </c>
      <c r="T325" s="337">
        <f t="shared" si="31"/>
        <v>0</v>
      </c>
      <c r="U325" s="336">
        <f t="shared" si="32"/>
        <v>0</v>
      </c>
      <c r="V325" s="336">
        <f t="shared" si="33"/>
        <v>0</v>
      </c>
      <c r="W325" s="336">
        <f t="shared" si="34"/>
        <v>0</v>
      </c>
    </row>
    <row r="326" s="213" customFormat="1" hidden="1" spans="1:23">
      <c r="A326" s="278"/>
      <c r="B326" s="67"/>
      <c r="C326" s="279"/>
      <c r="D326" s="280">
        <f>SUMPRODUCT((Archives!$N$1005:$N$10000=Lang!A$4)*(Archives!$F$1005:$F$10000=$A326)*-Archives!$A$1005:$A$10000)+SUMPRODUCT((Archives!$N$1005:$N$10000=Lang!A$5)*(Archives!$F$1005:$F$10000=$A326)*-Archives!$A$1005:$A$10000)-$C326+$I326</f>
        <v>0</v>
      </c>
      <c r="E326" s="281"/>
      <c r="F326" s="282"/>
      <c r="G326" s="283"/>
      <c r="H326" s="284"/>
      <c r="I326" s="319"/>
      <c r="J326" s="320"/>
      <c r="K326" s="321"/>
      <c r="L326" s="322"/>
      <c r="M326" s="323"/>
      <c r="N326" s="324"/>
      <c r="O326" s="325">
        <f t="shared" si="29"/>
        <v>0</v>
      </c>
      <c r="P326" s="326"/>
      <c r="Q326" s="338">
        <f>IF(ISBLANK(A326),0,IF(Set!$F$2="TTC",IF(P326=1,O326-(O326*100)/(100+Set!$C$2),(IF(P326=2,O326-(O326*100)/(100+Set!$C$3),0))),IF(P326=1,O326*Set!$C$2/(100),(IF(P326=2,O326*Set!$C$3/(100),0)))))</f>
        <v>0</v>
      </c>
      <c r="R326" s="335"/>
      <c r="S326" s="336">
        <f t="shared" si="30"/>
        <v>0</v>
      </c>
      <c r="T326" s="337">
        <f t="shared" si="31"/>
        <v>0</v>
      </c>
      <c r="U326" s="336">
        <f t="shared" si="32"/>
        <v>0</v>
      </c>
      <c r="V326" s="336">
        <f t="shared" si="33"/>
        <v>0</v>
      </c>
      <c r="W326" s="336">
        <f t="shared" si="34"/>
        <v>0</v>
      </c>
    </row>
    <row r="327" s="213" customFormat="1" hidden="1" spans="1:23">
      <c r="A327" s="278"/>
      <c r="B327" s="67"/>
      <c r="C327" s="279"/>
      <c r="D327" s="280">
        <f>SUMPRODUCT((Archives!$N$1005:$N$10000=Lang!A$4)*(Archives!$F$1005:$F$10000=$A327)*-Archives!$A$1005:$A$10000)+SUMPRODUCT((Archives!$N$1005:$N$10000=Lang!A$5)*(Archives!$F$1005:$F$10000=$A327)*-Archives!$A$1005:$A$10000)-$C327+$I327</f>
        <v>0</v>
      </c>
      <c r="E327" s="281"/>
      <c r="F327" s="282"/>
      <c r="G327" s="283"/>
      <c r="H327" s="284"/>
      <c r="I327" s="319"/>
      <c r="J327" s="320"/>
      <c r="K327" s="321"/>
      <c r="L327" s="322"/>
      <c r="M327" s="323"/>
      <c r="N327" s="324"/>
      <c r="O327" s="325">
        <f t="shared" si="29"/>
        <v>0</v>
      </c>
      <c r="P327" s="326"/>
      <c r="Q327" s="338">
        <f>IF(ISBLANK(A327),0,IF(Set!$F$2="TTC",IF(P327=1,O327-(O327*100)/(100+Set!$C$2),(IF(P327=2,O327-(O327*100)/(100+Set!$C$3),0))),IF(P327=1,O327*Set!$C$2/(100),(IF(P327=2,O327*Set!$C$3/(100),0)))))</f>
        <v>0</v>
      </c>
      <c r="R327" s="335"/>
      <c r="S327" s="336">
        <f t="shared" si="30"/>
        <v>0</v>
      </c>
      <c r="T327" s="337">
        <f t="shared" si="31"/>
        <v>0</v>
      </c>
      <c r="U327" s="336">
        <f t="shared" si="32"/>
        <v>0</v>
      </c>
      <c r="V327" s="336">
        <f t="shared" si="33"/>
        <v>0</v>
      </c>
      <c r="W327" s="336">
        <f t="shared" si="34"/>
        <v>0</v>
      </c>
    </row>
    <row r="328" s="213" customFormat="1" hidden="1" spans="1:23">
      <c r="A328" s="278"/>
      <c r="B328" s="67"/>
      <c r="C328" s="279"/>
      <c r="D328" s="280">
        <f>SUMPRODUCT((Archives!$N$1005:$N$10000=Lang!A$4)*(Archives!$F$1005:$F$10000=$A328)*-Archives!$A$1005:$A$10000)+SUMPRODUCT((Archives!$N$1005:$N$10000=Lang!A$5)*(Archives!$F$1005:$F$10000=$A328)*-Archives!$A$1005:$A$10000)-$C328+$I328</f>
        <v>0</v>
      </c>
      <c r="E328" s="281"/>
      <c r="F328" s="282"/>
      <c r="G328" s="283"/>
      <c r="H328" s="284"/>
      <c r="I328" s="319"/>
      <c r="J328" s="320"/>
      <c r="K328" s="321"/>
      <c r="L328" s="322"/>
      <c r="M328" s="323"/>
      <c r="N328" s="324"/>
      <c r="O328" s="325">
        <f t="shared" si="29"/>
        <v>0</v>
      </c>
      <c r="P328" s="326"/>
      <c r="Q328" s="338">
        <f>IF(ISBLANK(A328),0,IF(Set!$F$2="TTC",IF(P328=1,O328-(O328*100)/(100+Set!$C$2),(IF(P328=2,O328-(O328*100)/(100+Set!$C$3),0))),IF(P328=1,O328*Set!$C$2/(100),(IF(P328=2,O328*Set!$C$3/(100),0)))))</f>
        <v>0</v>
      </c>
      <c r="R328" s="335"/>
      <c r="S328" s="336">
        <f t="shared" si="30"/>
        <v>0</v>
      </c>
      <c r="T328" s="337">
        <f t="shared" si="31"/>
        <v>0</v>
      </c>
      <c r="U328" s="336">
        <f t="shared" si="32"/>
        <v>0</v>
      </c>
      <c r="V328" s="336">
        <f t="shared" si="33"/>
        <v>0</v>
      </c>
      <c r="W328" s="336">
        <f t="shared" si="34"/>
        <v>0</v>
      </c>
    </row>
    <row r="329" s="213" customFormat="1" hidden="1" spans="1:23">
      <c r="A329" s="278"/>
      <c r="B329" s="67"/>
      <c r="C329" s="279"/>
      <c r="D329" s="280">
        <f>SUMPRODUCT((Archives!$N$1005:$N$10000=Lang!A$4)*(Archives!$F$1005:$F$10000=$A329)*-Archives!$A$1005:$A$10000)+SUMPRODUCT((Archives!$N$1005:$N$10000=Lang!A$5)*(Archives!$F$1005:$F$10000=$A329)*-Archives!$A$1005:$A$10000)-$C329+$I329</f>
        <v>0</v>
      </c>
      <c r="E329" s="281"/>
      <c r="F329" s="282"/>
      <c r="G329" s="283"/>
      <c r="H329" s="284"/>
      <c r="I329" s="319"/>
      <c r="J329" s="320"/>
      <c r="K329" s="321"/>
      <c r="L329" s="322"/>
      <c r="M329" s="323"/>
      <c r="N329" s="324"/>
      <c r="O329" s="325">
        <f t="shared" si="29"/>
        <v>0</v>
      </c>
      <c r="P329" s="326"/>
      <c r="Q329" s="338">
        <f>IF(ISBLANK(A329),0,IF(Set!$F$2="TTC",IF(P329=1,O329-(O329*100)/(100+Set!$C$2),(IF(P329=2,O329-(O329*100)/(100+Set!$C$3),0))),IF(P329=1,O329*Set!$C$2/(100),(IF(P329=2,O329*Set!$C$3/(100),0)))))</f>
        <v>0</v>
      </c>
      <c r="R329" s="335"/>
      <c r="S329" s="336">
        <f t="shared" si="30"/>
        <v>0</v>
      </c>
      <c r="T329" s="337">
        <f t="shared" si="31"/>
        <v>0</v>
      </c>
      <c r="U329" s="336">
        <f t="shared" si="32"/>
        <v>0</v>
      </c>
      <c r="V329" s="336">
        <f t="shared" si="33"/>
        <v>0</v>
      </c>
      <c r="W329" s="336">
        <f t="shared" si="34"/>
        <v>0</v>
      </c>
    </row>
    <row r="330" s="213" customFormat="1" hidden="1" spans="1:23">
      <c r="A330" s="278"/>
      <c r="B330" s="67"/>
      <c r="C330" s="279"/>
      <c r="D330" s="280">
        <f>SUMPRODUCT((Archives!$N$1005:$N$10000=Lang!A$4)*(Archives!$F$1005:$F$10000=$A330)*-Archives!$A$1005:$A$10000)+SUMPRODUCT((Archives!$N$1005:$N$10000=Lang!A$5)*(Archives!$F$1005:$F$10000=$A330)*-Archives!$A$1005:$A$10000)-$C330+$I330</f>
        <v>0</v>
      </c>
      <c r="E330" s="281"/>
      <c r="F330" s="282"/>
      <c r="G330" s="283"/>
      <c r="H330" s="284"/>
      <c r="I330" s="319"/>
      <c r="J330" s="320"/>
      <c r="K330" s="321"/>
      <c r="L330" s="322"/>
      <c r="M330" s="323"/>
      <c r="N330" s="324"/>
      <c r="O330" s="325">
        <f t="shared" si="29"/>
        <v>0</v>
      </c>
      <c r="P330" s="326"/>
      <c r="Q330" s="338">
        <f>IF(ISBLANK(A330),0,IF(Set!$F$2="TTC",IF(P330=1,O330-(O330*100)/(100+Set!$C$2),(IF(P330=2,O330-(O330*100)/(100+Set!$C$3),0))),IF(P330=1,O330*Set!$C$2/(100),(IF(P330=2,O330*Set!$C$3/(100),0)))))</f>
        <v>0</v>
      </c>
      <c r="R330" s="335"/>
      <c r="S330" s="336">
        <f t="shared" si="30"/>
        <v>0</v>
      </c>
      <c r="T330" s="337">
        <f t="shared" si="31"/>
        <v>0</v>
      </c>
      <c r="U330" s="336">
        <f t="shared" si="32"/>
        <v>0</v>
      </c>
      <c r="V330" s="336">
        <f t="shared" si="33"/>
        <v>0</v>
      </c>
      <c r="W330" s="336">
        <f t="shared" si="34"/>
        <v>0</v>
      </c>
    </row>
    <row r="331" s="213" customFormat="1" hidden="1" spans="1:23">
      <c r="A331" s="278"/>
      <c r="B331" s="67"/>
      <c r="C331" s="279"/>
      <c r="D331" s="280">
        <f>SUMPRODUCT((Archives!$N$1005:$N$10000=Lang!A$4)*(Archives!$F$1005:$F$10000=$A331)*-Archives!$A$1005:$A$10000)+SUMPRODUCT((Archives!$N$1005:$N$10000=Lang!A$5)*(Archives!$F$1005:$F$10000=$A331)*-Archives!$A$1005:$A$10000)-$C331+$I331</f>
        <v>0</v>
      </c>
      <c r="E331" s="281"/>
      <c r="F331" s="282"/>
      <c r="G331" s="283"/>
      <c r="H331" s="284"/>
      <c r="I331" s="319"/>
      <c r="J331" s="320"/>
      <c r="K331" s="321"/>
      <c r="L331" s="322"/>
      <c r="M331" s="323"/>
      <c r="N331" s="324"/>
      <c r="O331" s="325">
        <f t="shared" si="29"/>
        <v>0</v>
      </c>
      <c r="P331" s="326"/>
      <c r="Q331" s="338">
        <f>IF(ISBLANK(A331),0,IF(Set!$F$2="TTC",IF(P331=1,O331-(O331*100)/(100+Set!$C$2),(IF(P331=2,O331-(O331*100)/(100+Set!$C$3),0))),IF(P331=1,O331*Set!$C$2/(100),(IF(P331=2,O331*Set!$C$3/(100),0)))))</f>
        <v>0</v>
      </c>
      <c r="R331" s="335"/>
      <c r="S331" s="336">
        <f t="shared" si="30"/>
        <v>0</v>
      </c>
      <c r="T331" s="337">
        <f t="shared" si="31"/>
        <v>0</v>
      </c>
      <c r="U331" s="336">
        <f t="shared" si="32"/>
        <v>0</v>
      </c>
      <c r="V331" s="336">
        <f t="shared" si="33"/>
        <v>0</v>
      </c>
      <c r="W331" s="336">
        <f t="shared" si="34"/>
        <v>0</v>
      </c>
    </row>
    <row r="332" s="213" customFormat="1" hidden="1" spans="1:23">
      <c r="A332" s="278"/>
      <c r="B332" s="67"/>
      <c r="C332" s="279"/>
      <c r="D332" s="280">
        <f>SUMPRODUCT((Archives!$N$1005:$N$10000=Lang!A$4)*(Archives!$F$1005:$F$10000=$A332)*-Archives!$A$1005:$A$10000)+SUMPRODUCT((Archives!$N$1005:$N$10000=Lang!A$5)*(Archives!$F$1005:$F$10000=$A332)*-Archives!$A$1005:$A$10000)-$C332+$I332</f>
        <v>0</v>
      </c>
      <c r="E332" s="281"/>
      <c r="F332" s="282"/>
      <c r="G332" s="283"/>
      <c r="H332" s="284"/>
      <c r="I332" s="319"/>
      <c r="J332" s="320"/>
      <c r="K332" s="321"/>
      <c r="L332" s="322"/>
      <c r="M332" s="323"/>
      <c r="N332" s="324"/>
      <c r="O332" s="325">
        <f t="shared" si="29"/>
        <v>0</v>
      </c>
      <c r="P332" s="326"/>
      <c r="Q332" s="338">
        <f>IF(ISBLANK(A332),0,IF(Set!$F$2="TTC",IF(P332=1,O332-(O332*100)/(100+Set!$C$2),(IF(P332=2,O332-(O332*100)/(100+Set!$C$3),0))),IF(P332=1,O332*Set!$C$2/(100),(IF(P332=2,O332*Set!$C$3/(100),0)))))</f>
        <v>0</v>
      </c>
      <c r="R332" s="335"/>
      <c r="S332" s="336">
        <f t="shared" si="30"/>
        <v>0</v>
      </c>
      <c r="T332" s="337">
        <f t="shared" si="31"/>
        <v>0</v>
      </c>
      <c r="U332" s="336">
        <f t="shared" si="32"/>
        <v>0</v>
      </c>
      <c r="V332" s="336">
        <f t="shared" si="33"/>
        <v>0</v>
      </c>
      <c r="W332" s="336">
        <f t="shared" si="34"/>
        <v>0</v>
      </c>
    </row>
    <row r="333" s="213" customFormat="1" hidden="1" spans="1:23">
      <c r="A333" s="278"/>
      <c r="B333" s="67"/>
      <c r="C333" s="279"/>
      <c r="D333" s="280">
        <f>SUMPRODUCT((Archives!$N$1005:$N$10000=Lang!A$4)*(Archives!$F$1005:$F$10000=$A333)*-Archives!$A$1005:$A$10000)+SUMPRODUCT((Archives!$N$1005:$N$10000=Lang!A$5)*(Archives!$F$1005:$F$10000=$A333)*-Archives!$A$1005:$A$10000)-$C333+$I333</f>
        <v>0</v>
      </c>
      <c r="E333" s="281"/>
      <c r="F333" s="282"/>
      <c r="G333" s="283"/>
      <c r="H333" s="284"/>
      <c r="I333" s="319"/>
      <c r="J333" s="320"/>
      <c r="K333" s="321"/>
      <c r="L333" s="322"/>
      <c r="M333" s="323"/>
      <c r="N333" s="324"/>
      <c r="O333" s="325">
        <f t="shared" si="29"/>
        <v>0</v>
      </c>
      <c r="P333" s="326"/>
      <c r="Q333" s="338">
        <f>IF(ISBLANK(A333),0,IF(Set!$F$2="TTC",IF(P333=1,O333-(O333*100)/(100+Set!$C$2),(IF(P333=2,O333-(O333*100)/(100+Set!$C$3),0))),IF(P333=1,O333*Set!$C$2/(100),(IF(P333=2,O333*Set!$C$3/(100),0)))))</f>
        <v>0</v>
      </c>
      <c r="R333" s="335"/>
      <c r="S333" s="336">
        <f t="shared" si="30"/>
        <v>0</v>
      </c>
      <c r="T333" s="337">
        <f t="shared" si="31"/>
        <v>0</v>
      </c>
      <c r="U333" s="336">
        <f t="shared" si="32"/>
        <v>0</v>
      </c>
      <c r="V333" s="336">
        <f t="shared" si="33"/>
        <v>0</v>
      </c>
      <c r="W333" s="336">
        <f t="shared" si="34"/>
        <v>0</v>
      </c>
    </row>
    <row r="334" s="213" customFormat="1" hidden="1" spans="1:23">
      <c r="A334" s="278"/>
      <c r="B334" s="67"/>
      <c r="C334" s="279"/>
      <c r="D334" s="280">
        <f>SUMPRODUCT((Archives!$N$1005:$N$10000=Lang!A$4)*(Archives!$F$1005:$F$10000=$A334)*-Archives!$A$1005:$A$10000)+SUMPRODUCT((Archives!$N$1005:$N$10000=Lang!A$5)*(Archives!$F$1005:$F$10000=$A334)*-Archives!$A$1005:$A$10000)-$C334+$I334</f>
        <v>0</v>
      </c>
      <c r="E334" s="281"/>
      <c r="F334" s="282"/>
      <c r="G334" s="283"/>
      <c r="H334" s="284"/>
      <c r="I334" s="319"/>
      <c r="J334" s="320"/>
      <c r="K334" s="321"/>
      <c r="L334" s="322"/>
      <c r="M334" s="323"/>
      <c r="N334" s="324"/>
      <c r="O334" s="325">
        <f t="shared" si="29"/>
        <v>0</v>
      </c>
      <c r="P334" s="326"/>
      <c r="Q334" s="338">
        <f>IF(ISBLANK(A334),0,IF(Set!$F$2="TTC",IF(P334=1,O334-(O334*100)/(100+Set!$C$2),(IF(P334=2,O334-(O334*100)/(100+Set!$C$3),0))),IF(P334=1,O334*Set!$C$2/(100),(IF(P334=2,O334*Set!$C$3/(100),0)))))</f>
        <v>0</v>
      </c>
      <c r="R334" s="335"/>
      <c r="S334" s="336">
        <f t="shared" si="30"/>
        <v>0</v>
      </c>
      <c r="T334" s="337">
        <f t="shared" si="31"/>
        <v>0</v>
      </c>
      <c r="U334" s="336">
        <f t="shared" si="32"/>
        <v>0</v>
      </c>
      <c r="V334" s="336">
        <f t="shared" si="33"/>
        <v>0</v>
      </c>
      <c r="W334" s="336">
        <f t="shared" si="34"/>
        <v>0</v>
      </c>
    </row>
    <row r="335" s="213" customFormat="1" hidden="1" spans="1:23">
      <c r="A335" s="278"/>
      <c r="B335" s="67"/>
      <c r="C335" s="279"/>
      <c r="D335" s="280">
        <f>SUMPRODUCT((Archives!$N$1005:$N$10000=Lang!A$4)*(Archives!$F$1005:$F$10000=$A335)*-Archives!$A$1005:$A$10000)+SUMPRODUCT((Archives!$N$1005:$N$10000=Lang!A$5)*(Archives!$F$1005:$F$10000=$A335)*-Archives!$A$1005:$A$10000)-$C335+$I335</f>
        <v>0</v>
      </c>
      <c r="E335" s="281"/>
      <c r="F335" s="282"/>
      <c r="G335" s="283"/>
      <c r="H335" s="284"/>
      <c r="I335" s="319"/>
      <c r="J335" s="320"/>
      <c r="K335" s="321"/>
      <c r="L335" s="322"/>
      <c r="M335" s="323"/>
      <c r="N335" s="324"/>
      <c r="O335" s="325">
        <f t="shared" si="29"/>
        <v>0</v>
      </c>
      <c r="P335" s="326"/>
      <c r="Q335" s="338">
        <f>IF(ISBLANK(A335),0,IF(Set!$F$2="TTC",IF(P335=1,O335-(O335*100)/(100+Set!$C$2),(IF(P335=2,O335-(O335*100)/(100+Set!$C$3),0))),IF(P335=1,O335*Set!$C$2/(100),(IF(P335=2,O335*Set!$C$3/(100),0)))))</f>
        <v>0</v>
      </c>
      <c r="R335" s="335"/>
      <c r="S335" s="336">
        <f t="shared" si="30"/>
        <v>0</v>
      </c>
      <c r="T335" s="337">
        <f t="shared" si="31"/>
        <v>0</v>
      </c>
      <c r="U335" s="336">
        <f t="shared" si="32"/>
        <v>0</v>
      </c>
      <c r="V335" s="336">
        <f t="shared" si="33"/>
        <v>0</v>
      </c>
      <c r="W335" s="336">
        <f t="shared" si="34"/>
        <v>0</v>
      </c>
    </row>
    <row r="336" s="213" customFormat="1" hidden="1" spans="1:23">
      <c r="A336" s="278"/>
      <c r="B336" s="67"/>
      <c r="C336" s="279"/>
      <c r="D336" s="280">
        <f>SUMPRODUCT((Archives!$N$1005:$N$10000=Lang!A$4)*(Archives!$F$1005:$F$10000=$A336)*-Archives!$A$1005:$A$10000)+SUMPRODUCT((Archives!$N$1005:$N$10000=Lang!A$5)*(Archives!$F$1005:$F$10000=$A336)*-Archives!$A$1005:$A$10000)-$C336+$I336</f>
        <v>0</v>
      </c>
      <c r="E336" s="281"/>
      <c r="F336" s="282"/>
      <c r="G336" s="283"/>
      <c r="H336" s="284"/>
      <c r="I336" s="319"/>
      <c r="J336" s="320"/>
      <c r="K336" s="321"/>
      <c r="L336" s="322"/>
      <c r="M336" s="323"/>
      <c r="N336" s="324"/>
      <c r="O336" s="325">
        <f t="shared" si="29"/>
        <v>0</v>
      </c>
      <c r="P336" s="326"/>
      <c r="Q336" s="338">
        <f>IF(ISBLANK(A336),0,IF(Set!$F$2="TTC",IF(P336=1,O336-(O336*100)/(100+Set!$C$2),(IF(P336=2,O336-(O336*100)/(100+Set!$C$3),0))),IF(P336=1,O336*Set!$C$2/(100),(IF(P336=2,O336*Set!$C$3/(100),0)))))</f>
        <v>0</v>
      </c>
      <c r="R336" s="335"/>
      <c r="S336" s="336">
        <f t="shared" si="30"/>
        <v>0</v>
      </c>
      <c r="T336" s="337">
        <f t="shared" si="31"/>
        <v>0</v>
      </c>
      <c r="U336" s="336">
        <f t="shared" si="32"/>
        <v>0</v>
      </c>
      <c r="V336" s="336">
        <f t="shared" si="33"/>
        <v>0</v>
      </c>
      <c r="W336" s="336">
        <f t="shared" si="34"/>
        <v>0</v>
      </c>
    </row>
    <row r="337" s="213" customFormat="1" hidden="1" spans="1:23">
      <c r="A337" s="278"/>
      <c r="B337" s="67"/>
      <c r="C337" s="279"/>
      <c r="D337" s="280">
        <f>SUMPRODUCT((Archives!$N$1005:$N$10000=Lang!A$4)*(Archives!$F$1005:$F$10000=$A337)*-Archives!$A$1005:$A$10000)+SUMPRODUCT((Archives!$N$1005:$N$10000=Lang!A$5)*(Archives!$F$1005:$F$10000=$A337)*-Archives!$A$1005:$A$10000)-$C337+$I337</f>
        <v>0</v>
      </c>
      <c r="E337" s="281"/>
      <c r="F337" s="282"/>
      <c r="G337" s="283"/>
      <c r="H337" s="284"/>
      <c r="I337" s="319"/>
      <c r="J337" s="320"/>
      <c r="K337" s="321"/>
      <c r="L337" s="322"/>
      <c r="M337" s="323"/>
      <c r="N337" s="324"/>
      <c r="O337" s="325">
        <f t="shared" ref="O337:O400" si="35">IF(D$10="No",0,IF(C337=0,0,SUM(C337*F337)*(100-N337)/100))</f>
        <v>0</v>
      </c>
      <c r="P337" s="326"/>
      <c r="Q337" s="338">
        <f>IF(ISBLANK(A337),0,IF(Set!$F$2="TTC",IF(P337=1,O337-(O337*100)/(100+Set!$C$2),(IF(P337=2,O337-(O337*100)/(100+Set!$C$3),0))),IF(P337=1,O337*Set!$C$2/(100),(IF(P337=2,O337*Set!$C$3/(100),0)))))</f>
        <v>0</v>
      </c>
      <c r="R337" s="335"/>
      <c r="S337" s="336">
        <f t="shared" ref="S337:S400" si="36">O337-(C337*G337)</f>
        <v>0</v>
      </c>
      <c r="T337" s="337">
        <f t="shared" ref="T337:T400" si="37">C337*K337</f>
        <v>0</v>
      </c>
      <c r="U337" s="336">
        <f t="shared" ref="U337:U400" si="38">C337*F337</f>
        <v>0</v>
      </c>
      <c r="V337" s="336">
        <f t="shared" ref="V337:V400" si="39">G337*D337</f>
        <v>0</v>
      </c>
      <c r="W337" s="336">
        <f t="shared" ref="W337:W400" si="40">IF(F337="",0,F337*D337)</f>
        <v>0</v>
      </c>
    </row>
    <row r="338" s="213" customFormat="1" hidden="1" spans="1:23">
      <c r="A338" s="278"/>
      <c r="B338" s="67"/>
      <c r="C338" s="279"/>
      <c r="D338" s="280">
        <f>SUMPRODUCT((Archives!$N$1005:$N$10000=Lang!A$4)*(Archives!$F$1005:$F$10000=$A338)*-Archives!$A$1005:$A$10000)+SUMPRODUCT((Archives!$N$1005:$N$10000=Lang!A$5)*(Archives!$F$1005:$F$10000=$A338)*-Archives!$A$1005:$A$10000)-$C338+$I338</f>
        <v>0</v>
      </c>
      <c r="E338" s="281"/>
      <c r="F338" s="282"/>
      <c r="G338" s="283"/>
      <c r="H338" s="284"/>
      <c r="I338" s="319"/>
      <c r="J338" s="320"/>
      <c r="K338" s="321"/>
      <c r="L338" s="322"/>
      <c r="M338" s="323"/>
      <c r="N338" s="324"/>
      <c r="O338" s="325">
        <f t="shared" si="35"/>
        <v>0</v>
      </c>
      <c r="P338" s="326"/>
      <c r="Q338" s="338">
        <f>IF(ISBLANK(A338),0,IF(Set!$F$2="TTC",IF(P338=1,O338-(O338*100)/(100+Set!$C$2),(IF(P338=2,O338-(O338*100)/(100+Set!$C$3),0))),IF(P338=1,O338*Set!$C$2/(100),(IF(P338=2,O338*Set!$C$3/(100),0)))))</f>
        <v>0</v>
      </c>
      <c r="R338" s="335"/>
      <c r="S338" s="336">
        <f t="shared" si="36"/>
        <v>0</v>
      </c>
      <c r="T338" s="337">
        <f t="shared" si="37"/>
        <v>0</v>
      </c>
      <c r="U338" s="336">
        <f t="shared" si="38"/>
        <v>0</v>
      </c>
      <c r="V338" s="336">
        <f t="shared" si="39"/>
        <v>0</v>
      </c>
      <c r="W338" s="336">
        <f t="shared" si="40"/>
        <v>0</v>
      </c>
    </row>
    <row r="339" s="213" customFormat="1" hidden="1" spans="1:23">
      <c r="A339" s="278"/>
      <c r="B339" s="67"/>
      <c r="C339" s="279"/>
      <c r="D339" s="280">
        <f>SUMPRODUCT((Archives!$N$1005:$N$10000=Lang!A$4)*(Archives!$F$1005:$F$10000=$A339)*-Archives!$A$1005:$A$10000)+SUMPRODUCT((Archives!$N$1005:$N$10000=Lang!A$5)*(Archives!$F$1005:$F$10000=$A339)*-Archives!$A$1005:$A$10000)-$C339+$I339</f>
        <v>0</v>
      </c>
      <c r="E339" s="281"/>
      <c r="F339" s="282"/>
      <c r="G339" s="283"/>
      <c r="H339" s="284"/>
      <c r="I339" s="319"/>
      <c r="J339" s="320"/>
      <c r="K339" s="321"/>
      <c r="L339" s="322"/>
      <c r="M339" s="323"/>
      <c r="N339" s="324"/>
      <c r="O339" s="325">
        <f t="shared" si="35"/>
        <v>0</v>
      </c>
      <c r="P339" s="326"/>
      <c r="Q339" s="338">
        <f>IF(ISBLANK(A339),0,IF(Set!$F$2="TTC",IF(P339=1,O339-(O339*100)/(100+Set!$C$2),(IF(P339=2,O339-(O339*100)/(100+Set!$C$3),0))),IF(P339=1,O339*Set!$C$2/(100),(IF(P339=2,O339*Set!$C$3/(100),0)))))</f>
        <v>0</v>
      </c>
      <c r="R339" s="335"/>
      <c r="S339" s="336">
        <f t="shared" si="36"/>
        <v>0</v>
      </c>
      <c r="T339" s="337">
        <f t="shared" si="37"/>
        <v>0</v>
      </c>
      <c r="U339" s="336">
        <f t="shared" si="38"/>
        <v>0</v>
      </c>
      <c r="V339" s="336">
        <f t="shared" si="39"/>
        <v>0</v>
      </c>
      <c r="W339" s="336">
        <f t="shared" si="40"/>
        <v>0</v>
      </c>
    </row>
    <row r="340" s="213" customFormat="1" hidden="1" spans="1:23">
      <c r="A340" s="278"/>
      <c r="B340" s="67"/>
      <c r="C340" s="279"/>
      <c r="D340" s="280">
        <f>SUMPRODUCT((Archives!$N$1005:$N$10000=Lang!A$4)*(Archives!$F$1005:$F$10000=$A340)*-Archives!$A$1005:$A$10000)+SUMPRODUCT((Archives!$N$1005:$N$10000=Lang!A$5)*(Archives!$F$1005:$F$10000=$A340)*-Archives!$A$1005:$A$10000)-$C340+$I340</f>
        <v>0</v>
      </c>
      <c r="E340" s="281"/>
      <c r="F340" s="282"/>
      <c r="G340" s="283"/>
      <c r="H340" s="284"/>
      <c r="I340" s="319"/>
      <c r="J340" s="320"/>
      <c r="K340" s="321"/>
      <c r="L340" s="322"/>
      <c r="M340" s="323"/>
      <c r="N340" s="324"/>
      <c r="O340" s="325">
        <f t="shared" si="35"/>
        <v>0</v>
      </c>
      <c r="P340" s="326"/>
      <c r="Q340" s="338">
        <f>IF(ISBLANK(A340),0,IF(Set!$F$2="TTC",IF(P340=1,O340-(O340*100)/(100+Set!$C$2),(IF(P340=2,O340-(O340*100)/(100+Set!$C$3),0))),IF(P340=1,O340*Set!$C$2/(100),(IF(P340=2,O340*Set!$C$3/(100),0)))))</f>
        <v>0</v>
      </c>
      <c r="R340" s="335"/>
      <c r="S340" s="336">
        <f t="shared" si="36"/>
        <v>0</v>
      </c>
      <c r="T340" s="337">
        <f t="shared" si="37"/>
        <v>0</v>
      </c>
      <c r="U340" s="336">
        <f t="shared" si="38"/>
        <v>0</v>
      </c>
      <c r="V340" s="336">
        <f t="shared" si="39"/>
        <v>0</v>
      </c>
      <c r="W340" s="336">
        <f t="shared" si="40"/>
        <v>0</v>
      </c>
    </row>
    <row r="341" s="213" customFormat="1" hidden="1" spans="1:23">
      <c r="A341" s="278"/>
      <c r="B341" s="67"/>
      <c r="C341" s="279"/>
      <c r="D341" s="280">
        <f>SUMPRODUCT((Archives!$N$1005:$N$10000=Lang!A$4)*(Archives!$F$1005:$F$10000=$A341)*-Archives!$A$1005:$A$10000)+SUMPRODUCT((Archives!$N$1005:$N$10000=Lang!A$5)*(Archives!$F$1005:$F$10000=$A341)*-Archives!$A$1005:$A$10000)-$C341+$I341</f>
        <v>0</v>
      </c>
      <c r="E341" s="281"/>
      <c r="F341" s="282"/>
      <c r="G341" s="283"/>
      <c r="H341" s="284"/>
      <c r="I341" s="319"/>
      <c r="J341" s="320"/>
      <c r="K341" s="321"/>
      <c r="L341" s="322"/>
      <c r="M341" s="323"/>
      <c r="N341" s="324"/>
      <c r="O341" s="325">
        <f t="shared" si="35"/>
        <v>0</v>
      </c>
      <c r="P341" s="326"/>
      <c r="Q341" s="338">
        <f>IF(ISBLANK(A341),0,IF(Set!$F$2="TTC",IF(P341=1,O341-(O341*100)/(100+Set!$C$2),(IF(P341=2,O341-(O341*100)/(100+Set!$C$3),0))),IF(P341=1,O341*Set!$C$2/(100),(IF(P341=2,O341*Set!$C$3/(100),0)))))</f>
        <v>0</v>
      </c>
      <c r="R341" s="335"/>
      <c r="S341" s="336">
        <f t="shared" si="36"/>
        <v>0</v>
      </c>
      <c r="T341" s="337">
        <f t="shared" si="37"/>
        <v>0</v>
      </c>
      <c r="U341" s="336">
        <f t="shared" si="38"/>
        <v>0</v>
      </c>
      <c r="V341" s="336">
        <f t="shared" si="39"/>
        <v>0</v>
      </c>
      <c r="W341" s="336">
        <f t="shared" si="40"/>
        <v>0</v>
      </c>
    </row>
    <row r="342" s="213" customFormat="1" hidden="1" spans="1:23">
      <c r="A342" s="278"/>
      <c r="B342" s="67"/>
      <c r="C342" s="279"/>
      <c r="D342" s="280">
        <f>SUMPRODUCT((Archives!$N$1005:$N$10000=Lang!A$4)*(Archives!$F$1005:$F$10000=$A342)*-Archives!$A$1005:$A$10000)+SUMPRODUCT((Archives!$N$1005:$N$10000=Lang!A$5)*(Archives!$F$1005:$F$10000=$A342)*-Archives!$A$1005:$A$10000)-$C342+$I342</f>
        <v>0</v>
      </c>
      <c r="E342" s="281"/>
      <c r="F342" s="282"/>
      <c r="G342" s="283"/>
      <c r="H342" s="284"/>
      <c r="I342" s="319"/>
      <c r="J342" s="320"/>
      <c r="K342" s="321"/>
      <c r="L342" s="322"/>
      <c r="M342" s="323"/>
      <c r="N342" s="324"/>
      <c r="O342" s="325">
        <f t="shared" si="35"/>
        <v>0</v>
      </c>
      <c r="P342" s="326"/>
      <c r="Q342" s="338">
        <f>IF(ISBLANK(A342),0,IF(Set!$F$2="TTC",IF(P342=1,O342-(O342*100)/(100+Set!$C$2),(IF(P342=2,O342-(O342*100)/(100+Set!$C$3),0))),IF(P342=1,O342*Set!$C$2/(100),(IF(P342=2,O342*Set!$C$3/(100),0)))))</f>
        <v>0</v>
      </c>
      <c r="R342" s="335"/>
      <c r="S342" s="336">
        <f t="shared" si="36"/>
        <v>0</v>
      </c>
      <c r="T342" s="337">
        <f t="shared" si="37"/>
        <v>0</v>
      </c>
      <c r="U342" s="336">
        <f t="shared" si="38"/>
        <v>0</v>
      </c>
      <c r="V342" s="336">
        <f t="shared" si="39"/>
        <v>0</v>
      </c>
      <c r="W342" s="336">
        <f t="shared" si="40"/>
        <v>0</v>
      </c>
    </row>
    <row r="343" s="213" customFormat="1" hidden="1" spans="1:23">
      <c r="A343" s="278"/>
      <c r="B343" s="67"/>
      <c r="C343" s="279"/>
      <c r="D343" s="280">
        <f>SUMPRODUCT((Archives!$N$1005:$N$10000=Lang!A$4)*(Archives!$F$1005:$F$10000=$A343)*-Archives!$A$1005:$A$10000)+SUMPRODUCT((Archives!$N$1005:$N$10000=Lang!A$5)*(Archives!$F$1005:$F$10000=$A343)*-Archives!$A$1005:$A$10000)-$C343+$I343</f>
        <v>0</v>
      </c>
      <c r="E343" s="281"/>
      <c r="F343" s="282"/>
      <c r="G343" s="283"/>
      <c r="H343" s="284"/>
      <c r="I343" s="319"/>
      <c r="J343" s="320"/>
      <c r="K343" s="321"/>
      <c r="L343" s="322"/>
      <c r="M343" s="323"/>
      <c r="N343" s="324"/>
      <c r="O343" s="325">
        <f t="shared" si="35"/>
        <v>0</v>
      </c>
      <c r="P343" s="326"/>
      <c r="Q343" s="338">
        <f>IF(ISBLANK(A343),0,IF(Set!$F$2="TTC",IF(P343=1,O343-(O343*100)/(100+Set!$C$2),(IF(P343=2,O343-(O343*100)/(100+Set!$C$3),0))),IF(P343=1,O343*Set!$C$2/(100),(IF(P343=2,O343*Set!$C$3/(100),0)))))</f>
        <v>0</v>
      </c>
      <c r="R343" s="335"/>
      <c r="S343" s="336">
        <f t="shared" si="36"/>
        <v>0</v>
      </c>
      <c r="T343" s="337">
        <f t="shared" si="37"/>
        <v>0</v>
      </c>
      <c r="U343" s="336">
        <f t="shared" si="38"/>
        <v>0</v>
      </c>
      <c r="V343" s="336">
        <f t="shared" si="39"/>
        <v>0</v>
      </c>
      <c r="W343" s="336">
        <f t="shared" si="40"/>
        <v>0</v>
      </c>
    </row>
    <row r="344" s="213" customFormat="1" hidden="1" spans="1:23">
      <c r="A344" s="278"/>
      <c r="B344" s="67"/>
      <c r="C344" s="279"/>
      <c r="D344" s="280">
        <f>SUMPRODUCT((Archives!$N$1005:$N$10000=Lang!A$4)*(Archives!$F$1005:$F$10000=$A344)*-Archives!$A$1005:$A$10000)+SUMPRODUCT((Archives!$N$1005:$N$10000=Lang!A$5)*(Archives!$F$1005:$F$10000=$A344)*-Archives!$A$1005:$A$10000)-$C344+$I344</f>
        <v>0</v>
      </c>
      <c r="E344" s="281"/>
      <c r="F344" s="282"/>
      <c r="G344" s="283"/>
      <c r="H344" s="284"/>
      <c r="I344" s="319"/>
      <c r="J344" s="320"/>
      <c r="K344" s="321"/>
      <c r="L344" s="322"/>
      <c r="M344" s="323"/>
      <c r="N344" s="324"/>
      <c r="O344" s="325">
        <f t="shared" si="35"/>
        <v>0</v>
      </c>
      <c r="P344" s="326"/>
      <c r="Q344" s="338">
        <f>IF(ISBLANK(A344),0,IF(Set!$F$2="TTC",IF(P344=1,O344-(O344*100)/(100+Set!$C$2),(IF(P344=2,O344-(O344*100)/(100+Set!$C$3),0))),IF(P344=1,O344*Set!$C$2/(100),(IF(P344=2,O344*Set!$C$3/(100),0)))))</f>
        <v>0</v>
      </c>
      <c r="R344" s="335"/>
      <c r="S344" s="336">
        <f t="shared" si="36"/>
        <v>0</v>
      </c>
      <c r="T344" s="337">
        <f t="shared" si="37"/>
        <v>0</v>
      </c>
      <c r="U344" s="336">
        <f t="shared" si="38"/>
        <v>0</v>
      </c>
      <c r="V344" s="336">
        <f t="shared" si="39"/>
        <v>0</v>
      </c>
      <c r="W344" s="336">
        <f t="shared" si="40"/>
        <v>0</v>
      </c>
    </row>
    <row r="345" s="213" customFormat="1" hidden="1" spans="1:23">
      <c r="A345" s="278"/>
      <c r="B345" s="67"/>
      <c r="C345" s="279"/>
      <c r="D345" s="280">
        <f>SUMPRODUCT((Archives!$N$1005:$N$10000=Lang!A$4)*(Archives!$F$1005:$F$10000=$A345)*-Archives!$A$1005:$A$10000)+SUMPRODUCT((Archives!$N$1005:$N$10000=Lang!A$5)*(Archives!$F$1005:$F$10000=$A345)*-Archives!$A$1005:$A$10000)-$C345+$I345</f>
        <v>0</v>
      </c>
      <c r="E345" s="281"/>
      <c r="F345" s="282"/>
      <c r="G345" s="283"/>
      <c r="H345" s="284"/>
      <c r="I345" s="319"/>
      <c r="J345" s="320"/>
      <c r="K345" s="321"/>
      <c r="L345" s="322"/>
      <c r="M345" s="323"/>
      <c r="N345" s="324"/>
      <c r="O345" s="325">
        <f t="shared" si="35"/>
        <v>0</v>
      </c>
      <c r="P345" s="326"/>
      <c r="Q345" s="338">
        <f>IF(ISBLANK(A345),0,IF(Set!$F$2="TTC",IF(P345=1,O345-(O345*100)/(100+Set!$C$2),(IF(P345=2,O345-(O345*100)/(100+Set!$C$3),0))),IF(P345=1,O345*Set!$C$2/(100),(IF(P345=2,O345*Set!$C$3/(100),0)))))</f>
        <v>0</v>
      </c>
      <c r="R345" s="335"/>
      <c r="S345" s="336">
        <f t="shared" si="36"/>
        <v>0</v>
      </c>
      <c r="T345" s="337">
        <f t="shared" si="37"/>
        <v>0</v>
      </c>
      <c r="U345" s="336">
        <f t="shared" si="38"/>
        <v>0</v>
      </c>
      <c r="V345" s="336">
        <f t="shared" si="39"/>
        <v>0</v>
      </c>
      <c r="W345" s="336">
        <f t="shared" si="40"/>
        <v>0</v>
      </c>
    </row>
    <row r="346" s="213" customFormat="1" hidden="1" spans="1:23">
      <c r="A346" s="278"/>
      <c r="B346" s="67"/>
      <c r="C346" s="279"/>
      <c r="D346" s="280">
        <f>SUMPRODUCT((Archives!$N$1005:$N$10000=Lang!A$4)*(Archives!$F$1005:$F$10000=$A346)*-Archives!$A$1005:$A$10000)+SUMPRODUCT((Archives!$N$1005:$N$10000=Lang!A$5)*(Archives!$F$1005:$F$10000=$A346)*-Archives!$A$1005:$A$10000)-$C346+$I346</f>
        <v>0</v>
      </c>
      <c r="E346" s="281"/>
      <c r="F346" s="282"/>
      <c r="G346" s="283"/>
      <c r="H346" s="284"/>
      <c r="I346" s="319"/>
      <c r="J346" s="320"/>
      <c r="K346" s="321"/>
      <c r="L346" s="322"/>
      <c r="M346" s="323"/>
      <c r="N346" s="324"/>
      <c r="O346" s="325">
        <f t="shared" si="35"/>
        <v>0</v>
      </c>
      <c r="P346" s="326"/>
      <c r="Q346" s="338">
        <f>IF(ISBLANK(A346),0,IF(Set!$F$2="TTC",IF(P346=1,O346-(O346*100)/(100+Set!$C$2),(IF(P346=2,O346-(O346*100)/(100+Set!$C$3),0))),IF(P346=1,O346*Set!$C$2/(100),(IF(P346=2,O346*Set!$C$3/(100),0)))))</f>
        <v>0</v>
      </c>
      <c r="R346" s="335"/>
      <c r="S346" s="336">
        <f t="shared" si="36"/>
        <v>0</v>
      </c>
      <c r="T346" s="337">
        <f t="shared" si="37"/>
        <v>0</v>
      </c>
      <c r="U346" s="336">
        <f t="shared" si="38"/>
        <v>0</v>
      </c>
      <c r="V346" s="336">
        <f t="shared" si="39"/>
        <v>0</v>
      </c>
      <c r="W346" s="336">
        <f t="shared" si="40"/>
        <v>0</v>
      </c>
    </row>
    <row r="347" s="213" customFormat="1" hidden="1" spans="1:23">
      <c r="A347" s="278"/>
      <c r="B347" s="67"/>
      <c r="C347" s="279"/>
      <c r="D347" s="280">
        <f>SUMPRODUCT((Archives!$N$1005:$N$10000=Lang!A$4)*(Archives!$F$1005:$F$10000=$A347)*-Archives!$A$1005:$A$10000)+SUMPRODUCT((Archives!$N$1005:$N$10000=Lang!A$5)*(Archives!$F$1005:$F$10000=$A347)*-Archives!$A$1005:$A$10000)-$C347+$I347</f>
        <v>0</v>
      </c>
      <c r="E347" s="281"/>
      <c r="F347" s="282"/>
      <c r="G347" s="283"/>
      <c r="H347" s="284"/>
      <c r="I347" s="319"/>
      <c r="J347" s="320"/>
      <c r="K347" s="321"/>
      <c r="L347" s="322"/>
      <c r="M347" s="323"/>
      <c r="N347" s="324"/>
      <c r="O347" s="325">
        <f t="shared" si="35"/>
        <v>0</v>
      </c>
      <c r="P347" s="326"/>
      <c r="Q347" s="338">
        <f>IF(ISBLANK(A347),0,IF(Set!$F$2="TTC",IF(P347=1,O347-(O347*100)/(100+Set!$C$2),(IF(P347=2,O347-(O347*100)/(100+Set!$C$3),0))),IF(P347=1,O347*Set!$C$2/(100),(IF(P347=2,O347*Set!$C$3/(100),0)))))</f>
        <v>0</v>
      </c>
      <c r="R347" s="335"/>
      <c r="S347" s="336">
        <f t="shared" si="36"/>
        <v>0</v>
      </c>
      <c r="T347" s="337">
        <f t="shared" si="37"/>
        <v>0</v>
      </c>
      <c r="U347" s="336">
        <f t="shared" si="38"/>
        <v>0</v>
      </c>
      <c r="V347" s="336">
        <f t="shared" si="39"/>
        <v>0</v>
      </c>
      <c r="W347" s="336">
        <f t="shared" si="40"/>
        <v>0</v>
      </c>
    </row>
    <row r="348" s="213" customFormat="1" hidden="1" spans="1:23">
      <c r="A348" s="278"/>
      <c r="B348" s="67"/>
      <c r="C348" s="279"/>
      <c r="D348" s="280">
        <f>SUMPRODUCT((Archives!$N$1005:$N$10000=Lang!A$4)*(Archives!$F$1005:$F$10000=$A348)*-Archives!$A$1005:$A$10000)+SUMPRODUCT((Archives!$N$1005:$N$10000=Lang!A$5)*(Archives!$F$1005:$F$10000=$A348)*-Archives!$A$1005:$A$10000)-$C348+$I348</f>
        <v>0</v>
      </c>
      <c r="E348" s="281"/>
      <c r="F348" s="282"/>
      <c r="G348" s="283"/>
      <c r="H348" s="284"/>
      <c r="I348" s="319"/>
      <c r="J348" s="320"/>
      <c r="K348" s="321"/>
      <c r="L348" s="322"/>
      <c r="M348" s="323"/>
      <c r="N348" s="324"/>
      <c r="O348" s="325">
        <f t="shared" si="35"/>
        <v>0</v>
      </c>
      <c r="P348" s="326"/>
      <c r="Q348" s="338">
        <f>IF(ISBLANK(A348),0,IF(Set!$F$2="TTC",IF(P348=1,O348-(O348*100)/(100+Set!$C$2),(IF(P348=2,O348-(O348*100)/(100+Set!$C$3),0))),IF(P348=1,O348*Set!$C$2/(100),(IF(P348=2,O348*Set!$C$3/(100),0)))))</f>
        <v>0</v>
      </c>
      <c r="R348" s="335"/>
      <c r="S348" s="336">
        <f t="shared" si="36"/>
        <v>0</v>
      </c>
      <c r="T348" s="337">
        <f t="shared" si="37"/>
        <v>0</v>
      </c>
      <c r="U348" s="336">
        <f t="shared" si="38"/>
        <v>0</v>
      </c>
      <c r="V348" s="336">
        <f t="shared" si="39"/>
        <v>0</v>
      </c>
      <c r="W348" s="336">
        <f t="shared" si="40"/>
        <v>0</v>
      </c>
    </row>
    <row r="349" s="213" customFormat="1" hidden="1" spans="1:23">
      <c r="A349" s="278"/>
      <c r="B349" s="67"/>
      <c r="C349" s="279"/>
      <c r="D349" s="280">
        <f>SUMPRODUCT((Archives!$N$1005:$N$10000=Lang!A$4)*(Archives!$F$1005:$F$10000=$A349)*-Archives!$A$1005:$A$10000)+SUMPRODUCT((Archives!$N$1005:$N$10000=Lang!A$5)*(Archives!$F$1005:$F$10000=$A349)*-Archives!$A$1005:$A$10000)-$C349+$I349</f>
        <v>0</v>
      </c>
      <c r="E349" s="281"/>
      <c r="F349" s="282"/>
      <c r="G349" s="283"/>
      <c r="H349" s="284"/>
      <c r="I349" s="319"/>
      <c r="J349" s="320"/>
      <c r="K349" s="321"/>
      <c r="L349" s="322"/>
      <c r="M349" s="323"/>
      <c r="N349" s="324"/>
      <c r="O349" s="325">
        <f t="shared" si="35"/>
        <v>0</v>
      </c>
      <c r="P349" s="326"/>
      <c r="Q349" s="338">
        <f>IF(ISBLANK(A349),0,IF(Set!$F$2="TTC",IF(P349=1,O349-(O349*100)/(100+Set!$C$2),(IF(P349=2,O349-(O349*100)/(100+Set!$C$3),0))),IF(P349=1,O349*Set!$C$2/(100),(IF(P349=2,O349*Set!$C$3/(100),0)))))</f>
        <v>0</v>
      </c>
      <c r="R349" s="335"/>
      <c r="S349" s="336">
        <f t="shared" si="36"/>
        <v>0</v>
      </c>
      <c r="T349" s="337">
        <f t="shared" si="37"/>
        <v>0</v>
      </c>
      <c r="U349" s="336">
        <f t="shared" si="38"/>
        <v>0</v>
      </c>
      <c r="V349" s="336">
        <f t="shared" si="39"/>
        <v>0</v>
      </c>
      <c r="W349" s="336">
        <f t="shared" si="40"/>
        <v>0</v>
      </c>
    </row>
    <row r="350" s="213" customFormat="1" hidden="1" spans="1:23">
      <c r="A350" s="278"/>
      <c r="B350" s="67"/>
      <c r="C350" s="279"/>
      <c r="D350" s="280">
        <f>SUMPRODUCT((Archives!$N$1005:$N$10000=Lang!A$4)*(Archives!$F$1005:$F$10000=$A350)*-Archives!$A$1005:$A$10000)+SUMPRODUCT((Archives!$N$1005:$N$10000=Lang!A$5)*(Archives!$F$1005:$F$10000=$A350)*-Archives!$A$1005:$A$10000)-$C350+$I350</f>
        <v>0</v>
      </c>
      <c r="E350" s="281"/>
      <c r="F350" s="282"/>
      <c r="G350" s="283"/>
      <c r="H350" s="284"/>
      <c r="I350" s="319"/>
      <c r="J350" s="320"/>
      <c r="K350" s="321"/>
      <c r="L350" s="322"/>
      <c r="M350" s="323"/>
      <c r="N350" s="324"/>
      <c r="O350" s="325">
        <f t="shared" si="35"/>
        <v>0</v>
      </c>
      <c r="P350" s="326"/>
      <c r="Q350" s="338">
        <f>IF(ISBLANK(A350),0,IF(Set!$F$2="TTC",IF(P350=1,O350-(O350*100)/(100+Set!$C$2),(IF(P350=2,O350-(O350*100)/(100+Set!$C$3),0))),IF(P350=1,O350*Set!$C$2/(100),(IF(P350=2,O350*Set!$C$3/(100),0)))))</f>
        <v>0</v>
      </c>
      <c r="R350" s="335"/>
      <c r="S350" s="336">
        <f t="shared" si="36"/>
        <v>0</v>
      </c>
      <c r="T350" s="337">
        <f t="shared" si="37"/>
        <v>0</v>
      </c>
      <c r="U350" s="336">
        <f t="shared" si="38"/>
        <v>0</v>
      </c>
      <c r="V350" s="336">
        <f t="shared" si="39"/>
        <v>0</v>
      </c>
      <c r="W350" s="336">
        <f t="shared" si="40"/>
        <v>0</v>
      </c>
    </row>
    <row r="351" s="213" customFormat="1" hidden="1" spans="1:23">
      <c r="A351" s="278"/>
      <c r="B351" s="67"/>
      <c r="C351" s="279"/>
      <c r="D351" s="280">
        <f>SUMPRODUCT((Archives!$N$1005:$N$10000=Lang!A$4)*(Archives!$F$1005:$F$10000=$A351)*-Archives!$A$1005:$A$10000)+SUMPRODUCT((Archives!$N$1005:$N$10000=Lang!A$5)*(Archives!$F$1005:$F$10000=$A351)*-Archives!$A$1005:$A$10000)-$C351+$I351</f>
        <v>0</v>
      </c>
      <c r="E351" s="281"/>
      <c r="F351" s="282"/>
      <c r="G351" s="283"/>
      <c r="H351" s="284"/>
      <c r="I351" s="319"/>
      <c r="J351" s="320"/>
      <c r="K351" s="321"/>
      <c r="L351" s="322"/>
      <c r="M351" s="323"/>
      <c r="N351" s="324"/>
      <c r="O351" s="325">
        <f t="shared" si="35"/>
        <v>0</v>
      </c>
      <c r="P351" s="326"/>
      <c r="Q351" s="338">
        <f>IF(ISBLANK(A351),0,IF(Set!$F$2="TTC",IF(P351=1,O351-(O351*100)/(100+Set!$C$2),(IF(P351=2,O351-(O351*100)/(100+Set!$C$3),0))),IF(P351=1,O351*Set!$C$2/(100),(IF(P351=2,O351*Set!$C$3/(100),0)))))</f>
        <v>0</v>
      </c>
      <c r="R351" s="335"/>
      <c r="S351" s="336">
        <f t="shared" si="36"/>
        <v>0</v>
      </c>
      <c r="T351" s="337">
        <f t="shared" si="37"/>
        <v>0</v>
      </c>
      <c r="U351" s="336">
        <f t="shared" si="38"/>
        <v>0</v>
      </c>
      <c r="V351" s="336">
        <f t="shared" si="39"/>
        <v>0</v>
      </c>
      <c r="W351" s="336">
        <f t="shared" si="40"/>
        <v>0</v>
      </c>
    </row>
    <row r="352" s="213" customFormat="1" hidden="1" spans="1:23">
      <c r="A352" s="278"/>
      <c r="B352" s="67"/>
      <c r="C352" s="279"/>
      <c r="D352" s="280">
        <f>SUMPRODUCT((Archives!$N$1005:$N$10000=Lang!A$4)*(Archives!$F$1005:$F$10000=$A352)*-Archives!$A$1005:$A$10000)+SUMPRODUCT((Archives!$N$1005:$N$10000=Lang!A$5)*(Archives!$F$1005:$F$10000=$A352)*-Archives!$A$1005:$A$10000)-$C352+$I352</f>
        <v>0</v>
      </c>
      <c r="E352" s="281"/>
      <c r="F352" s="282"/>
      <c r="G352" s="283"/>
      <c r="H352" s="284"/>
      <c r="I352" s="319"/>
      <c r="J352" s="320"/>
      <c r="K352" s="321"/>
      <c r="L352" s="322"/>
      <c r="M352" s="323"/>
      <c r="N352" s="324"/>
      <c r="O352" s="325">
        <f t="shared" si="35"/>
        <v>0</v>
      </c>
      <c r="P352" s="326"/>
      <c r="Q352" s="338">
        <f>IF(ISBLANK(A352),0,IF(Set!$F$2="TTC",IF(P352=1,O352-(O352*100)/(100+Set!$C$2),(IF(P352=2,O352-(O352*100)/(100+Set!$C$3),0))),IF(P352=1,O352*Set!$C$2/(100),(IF(P352=2,O352*Set!$C$3/(100),0)))))</f>
        <v>0</v>
      </c>
      <c r="R352" s="335"/>
      <c r="S352" s="336">
        <f t="shared" si="36"/>
        <v>0</v>
      </c>
      <c r="T352" s="337">
        <f t="shared" si="37"/>
        <v>0</v>
      </c>
      <c r="U352" s="336">
        <f t="shared" si="38"/>
        <v>0</v>
      </c>
      <c r="V352" s="336">
        <f t="shared" si="39"/>
        <v>0</v>
      </c>
      <c r="W352" s="336">
        <f t="shared" si="40"/>
        <v>0</v>
      </c>
    </row>
    <row r="353" s="213" customFormat="1" hidden="1" spans="1:23">
      <c r="A353" s="278"/>
      <c r="B353" s="67"/>
      <c r="C353" s="279"/>
      <c r="D353" s="280">
        <f>SUMPRODUCT((Archives!$N$1005:$N$10000=Lang!A$4)*(Archives!$F$1005:$F$10000=$A353)*-Archives!$A$1005:$A$10000)+SUMPRODUCT((Archives!$N$1005:$N$10000=Lang!A$5)*(Archives!$F$1005:$F$10000=$A353)*-Archives!$A$1005:$A$10000)-$C353+$I353</f>
        <v>0</v>
      </c>
      <c r="E353" s="281"/>
      <c r="F353" s="282"/>
      <c r="G353" s="283"/>
      <c r="H353" s="284"/>
      <c r="I353" s="319"/>
      <c r="J353" s="320"/>
      <c r="K353" s="321"/>
      <c r="L353" s="322"/>
      <c r="M353" s="323"/>
      <c r="N353" s="324"/>
      <c r="O353" s="325">
        <f t="shared" si="35"/>
        <v>0</v>
      </c>
      <c r="P353" s="326"/>
      <c r="Q353" s="338">
        <f>IF(ISBLANK(A353),0,IF(Set!$F$2="TTC",IF(P353=1,O353-(O353*100)/(100+Set!$C$2),(IF(P353=2,O353-(O353*100)/(100+Set!$C$3),0))),IF(P353=1,O353*Set!$C$2/(100),(IF(P353=2,O353*Set!$C$3/(100),0)))))</f>
        <v>0</v>
      </c>
      <c r="R353" s="335"/>
      <c r="S353" s="336">
        <f t="shared" si="36"/>
        <v>0</v>
      </c>
      <c r="T353" s="337">
        <f t="shared" si="37"/>
        <v>0</v>
      </c>
      <c r="U353" s="336">
        <f t="shared" si="38"/>
        <v>0</v>
      </c>
      <c r="V353" s="336">
        <f t="shared" si="39"/>
        <v>0</v>
      </c>
      <c r="W353" s="336">
        <f t="shared" si="40"/>
        <v>0</v>
      </c>
    </row>
    <row r="354" s="213" customFormat="1" hidden="1" spans="1:23">
      <c r="A354" s="278"/>
      <c r="B354" s="67"/>
      <c r="C354" s="279"/>
      <c r="D354" s="280">
        <f>SUMPRODUCT((Archives!$N$1005:$N$10000=Lang!A$4)*(Archives!$F$1005:$F$10000=$A354)*-Archives!$A$1005:$A$10000)+SUMPRODUCT((Archives!$N$1005:$N$10000=Lang!A$5)*(Archives!$F$1005:$F$10000=$A354)*-Archives!$A$1005:$A$10000)-$C354+$I354</f>
        <v>0</v>
      </c>
      <c r="E354" s="281"/>
      <c r="F354" s="282"/>
      <c r="G354" s="283"/>
      <c r="H354" s="284"/>
      <c r="I354" s="319"/>
      <c r="J354" s="320"/>
      <c r="K354" s="321"/>
      <c r="L354" s="322"/>
      <c r="M354" s="323"/>
      <c r="N354" s="324"/>
      <c r="O354" s="325">
        <f t="shared" si="35"/>
        <v>0</v>
      </c>
      <c r="P354" s="326"/>
      <c r="Q354" s="338">
        <f>IF(ISBLANK(A354),0,IF(Set!$F$2="TTC",IF(P354=1,O354-(O354*100)/(100+Set!$C$2),(IF(P354=2,O354-(O354*100)/(100+Set!$C$3),0))),IF(P354=1,O354*Set!$C$2/(100),(IF(P354=2,O354*Set!$C$3/(100),0)))))</f>
        <v>0</v>
      </c>
      <c r="R354" s="335"/>
      <c r="S354" s="336">
        <f t="shared" si="36"/>
        <v>0</v>
      </c>
      <c r="T354" s="337">
        <f t="shared" si="37"/>
        <v>0</v>
      </c>
      <c r="U354" s="336">
        <f t="shared" si="38"/>
        <v>0</v>
      </c>
      <c r="V354" s="336">
        <f t="shared" si="39"/>
        <v>0</v>
      </c>
      <c r="W354" s="336">
        <f t="shared" si="40"/>
        <v>0</v>
      </c>
    </row>
    <row r="355" s="213" customFormat="1" hidden="1" spans="1:23">
      <c r="A355" s="278"/>
      <c r="B355" s="67"/>
      <c r="C355" s="279"/>
      <c r="D355" s="280">
        <f>SUMPRODUCT((Archives!$N$1005:$N$10000=Lang!A$4)*(Archives!$F$1005:$F$10000=$A355)*-Archives!$A$1005:$A$10000)+SUMPRODUCT((Archives!$N$1005:$N$10000=Lang!A$5)*(Archives!$F$1005:$F$10000=$A355)*-Archives!$A$1005:$A$10000)-$C355+$I355</f>
        <v>0</v>
      </c>
      <c r="E355" s="281"/>
      <c r="F355" s="282"/>
      <c r="G355" s="283"/>
      <c r="H355" s="284"/>
      <c r="I355" s="319"/>
      <c r="J355" s="320"/>
      <c r="K355" s="321"/>
      <c r="L355" s="322"/>
      <c r="M355" s="323"/>
      <c r="N355" s="324"/>
      <c r="O355" s="325">
        <f t="shared" si="35"/>
        <v>0</v>
      </c>
      <c r="P355" s="326"/>
      <c r="Q355" s="338">
        <f>IF(ISBLANK(A355),0,IF(Set!$F$2="TTC",IF(P355=1,O355-(O355*100)/(100+Set!$C$2),(IF(P355=2,O355-(O355*100)/(100+Set!$C$3),0))),IF(P355=1,O355*Set!$C$2/(100),(IF(P355=2,O355*Set!$C$3/(100),0)))))</f>
        <v>0</v>
      </c>
      <c r="R355" s="335"/>
      <c r="S355" s="336">
        <f t="shared" si="36"/>
        <v>0</v>
      </c>
      <c r="T355" s="337">
        <f t="shared" si="37"/>
        <v>0</v>
      </c>
      <c r="U355" s="336">
        <f t="shared" si="38"/>
        <v>0</v>
      </c>
      <c r="V355" s="336">
        <f t="shared" si="39"/>
        <v>0</v>
      </c>
      <c r="W355" s="336">
        <f t="shared" si="40"/>
        <v>0</v>
      </c>
    </row>
    <row r="356" s="213" customFormat="1" hidden="1" spans="1:23">
      <c r="A356" s="278"/>
      <c r="B356" s="67"/>
      <c r="C356" s="279"/>
      <c r="D356" s="280">
        <f>SUMPRODUCT((Archives!$N$1005:$N$10000=Lang!A$4)*(Archives!$F$1005:$F$10000=$A356)*-Archives!$A$1005:$A$10000)+SUMPRODUCT((Archives!$N$1005:$N$10000=Lang!A$5)*(Archives!$F$1005:$F$10000=$A356)*-Archives!$A$1005:$A$10000)-$C356+$I356</f>
        <v>0</v>
      </c>
      <c r="E356" s="281"/>
      <c r="F356" s="282"/>
      <c r="G356" s="283"/>
      <c r="H356" s="284"/>
      <c r="I356" s="319"/>
      <c r="J356" s="320"/>
      <c r="K356" s="321"/>
      <c r="L356" s="322"/>
      <c r="M356" s="323"/>
      <c r="N356" s="324"/>
      <c r="O356" s="325">
        <f t="shared" si="35"/>
        <v>0</v>
      </c>
      <c r="P356" s="326"/>
      <c r="Q356" s="338">
        <f>IF(ISBLANK(A356),0,IF(Set!$F$2="TTC",IF(P356=1,O356-(O356*100)/(100+Set!$C$2),(IF(P356=2,O356-(O356*100)/(100+Set!$C$3),0))),IF(P356=1,O356*Set!$C$2/(100),(IF(P356=2,O356*Set!$C$3/(100),0)))))</f>
        <v>0</v>
      </c>
      <c r="R356" s="335"/>
      <c r="S356" s="336">
        <f t="shared" si="36"/>
        <v>0</v>
      </c>
      <c r="T356" s="337">
        <f t="shared" si="37"/>
        <v>0</v>
      </c>
      <c r="U356" s="336">
        <f t="shared" si="38"/>
        <v>0</v>
      </c>
      <c r="V356" s="336">
        <f t="shared" si="39"/>
        <v>0</v>
      </c>
      <c r="W356" s="336">
        <f t="shared" si="40"/>
        <v>0</v>
      </c>
    </row>
    <row r="357" s="213" customFormat="1" hidden="1" spans="1:23">
      <c r="A357" s="278"/>
      <c r="B357" s="67"/>
      <c r="C357" s="279"/>
      <c r="D357" s="280">
        <f>SUMPRODUCT((Archives!$N$1005:$N$10000=Lang!A$4)*(Archives!$F$1005:$F$10000=$A357)*-Archives!$A$1005:$A$10000)+SUMPRODUCT((Archives!$N$1005:$N$10000=Lang!A$5)*(Archives!$F$1005:$F$10000=$A357)*-Archives!$A$1005:$A$10000)-$C357+$I357</f>
        <v>0</v>
      </c>
      <c r="E357" s="281"/>
      <c r="F357" s="282"/>
      <c r="G357" s="283"/>
      <c r="H357" s="284"/>
      <c r="I357" s="319"/>
      <c r="J357" s="320"/>
      <c r="K357" s="321"/>
      <c r="L357" s="322"/>
      <c r="M357" s="323"/>
      <c r="N357" s="324"/>
      <c r="O357" s="325">
        <f t="shared" si="35"/>
        <v>0</v>
      </c>
      <c r="P357" s="326"/>
      <c r="Q357" s="338">
        <f>IF(ISBLANK(A357),0,IF(Set!$F$2="TTC",IF(P357=1,O357-(O357*100)/(100+Set!$C$2),(IF(P357=2,O357-(O357*100)/(100+Set!$C$3),0))),IF(P357=1,O357*Set!$C$2/(100),(IF(P357=2,O357*Set!$C$3/(100),0)))))</f>
        <v>0</v>
      </c>
      <c r="R357" s="335"/>
      <c r="S357" s="336">
        <f t="shared" si="36"/>
        <v>0</v>
      </c>
      <c r="T357" s="337">
        <f t="shared" si="37"/>
        <v>0</v>
      </c>
      <c r="U357" s="336">
        <f t="shared" si="38"/>
        <v>0</v>
      </c>
      <c r="V357" s="336">
        <f t="shared" si="39"/>
        <v>0</v>
      </c>
      <c r="W357" s="336">
        <f t="shared" si="40"/>
        <v>0</v>
      </c>
    </row>
    <row r="358" s="213" customFormat="1" hidden="1" spans="1:23">
      <c r="A358" s="278"/>
      <c r="B358" s="67"/>
      <c r="C358" s="279"/>
      <c r="D358" s="280">
        <f>SUMPRODUCT((Archives!$N$1005:$N$10000=Lang!A$4)*(Archives!$F$1005:$F$10000=$A358)*-Archives!$A$1005:$A$10000)+SUMPRODUCT((Archives!$N$1005:$N$10000=Lang!A$5)*(Archives!$F$1005:$F$10000=$A358)*-Archives!$A$1005:$A$10000)-$C358+$I358</f>
        <v>0</v>
      </c>
      <c r="E358" s="281"/>
      <c r="F358" s="282"/>
      <c r="G358" s="283"/>
      <c r="H358" s="284"/>
      <c r="I358" s="319"/>
      <c r="J358" s="320"/>
      <c r="K358" s="321"/>
      <c r="L358" s="322"/>
      <c r="M358" s="323"/>
      <c r="N358" s="324"/>
      <c r="O358" s="325">
        <f t="shared" si="35"/>
        <v>0</v>
      </c>
      <c r="P358" s="326"/>
      <c r="Q358" s="338">
        <f>IF(ISBLANK(A358),0,IF(Set!$F$2="TTC",IF(P358=1,O358-(O358*100)/(100+Set!$C$2),(IF(P358=2,O358-(O358*100)/(100+Set!$C$3),0))),IF(P358=1,O358*Set!$C$2/(100),(IF(P358=2,O358*Set!$C$3/(100),0)))))</f>
        <v>0</v>
      </c>
      <c r="R358" s="335"/>
      <c r="S358" s="336">
        <f t="shared" si="36"/>
        <v>0</v>
      </c>
      <c r="T358" s="337">
        <f t="shared" si="37"/>
        <v>0</v>
      </c>
      <c r="U358" s="336">
        <f t="shared" si="38"/>
        <v>0</v>
      </c>
      <c r="V358" s="336">
        <f t="shared" si="39"/>
        <v>0</v>
      </c>
      <c r="W358" s="336">
        <f t="shared" si="40"/>
        <v>0</v>
      </c>
    </row>
    <row r="359" s="213" customFormat="1" hidden="1" spans="1:23">
      <c r="A359" s="278"/>
      <c r="B359" s="67"/>
      <c r="C359" s="279"/>
      <c r="D359" s="280">
        <f>SUMPRODUCT((Archives!$N$1005:$N$10000=Lang!A$4)*(Archives!$F$1005:$F$10000=$A359)*-Archives!$A$1005:$A$10000)+SUMPRODUCT((Archives!$N$1005:$N$10000=Lang!A$5)*(Archives!$F$1005:$F$10000=$A359)*-Archives!$A$1005:$A$10000)-$C359+$I359</f>
        <v>0</v>
      </c>
      <c r="E359" s="281"/>
      <c r="F359" s="282"/>
      <c r="G359" s="283"/>
      <c r="H359" s="284"/>
      <c r="I359" s="319"/>
      <c r="J359" s="320"/>
      <c r="K359" s="321"/>
      <c r="L359" s="322"/>
      <c r="M359" s="323"/>
      <c r="N359" s="324"/>
      <c r="O359" s="325">
        <f t="shared" si="35"/>
        <v>0</v>
      </c>
      <c r="P359" s="326"/>
      <c r="Q359" s="338">
        <f>IF(ISBLANK(A359),0,IF(Set!$F$2="TTC",IF(P359=1,O359-(O359*100)/(100+Set!$C$2),(IF(P359=2,O359-(O359*100)/(100+Set!$C$3),0))),IF(P359=1,O359*Set!$C$2/(100),(IF(P359=2,O359*Set!$C$3/(100),0)))))</f>
        <v>0</v>
      </c>
      <c r="R359" s="335"/>
      <c r="S359" s="336">
        <f t="shared" si="36"/>
        <v>0</v>
      </c>
      <c r="T359" s="337">
        <f t="shared" si="37"/>
        <v>0</v>
      </c>
      <c r="U359" s="336">
        <f t="shared" si="38"/>
        <v>0</v>
      </c>
      <c r="V359" s="336">
        <f t="shared" si="39"/>
        <v>0</v>
      </c>
      <c r="W359" s="336">
        <f t="shared" si="40"/>
        <v>0</v>
      </c>
    </row>
    <row r="360" s="213" customFormat="1" hidden="1" spans="1:23">
      <c r="A360" s="278"/>
      <c r="B360" s="67"/>
      <c r="C360" s="279"/>
      <c r="D360" s="280">
        <f>SUMPRODUCT((Archives!$N$1005:$N$10000=Lang!A$4)*(Archives!$F$1005:$F$10000=$A360)*-Archives!$A$1005:$A$10000)+SUMPRODUCT((Archives!$N$1005:$N$10000=Lang!A$5)*(Archives!$F$1005:$F$10000=$A360)*-Archives!$A$1005:$A$10000)-$C360+$I360</f>
        <v>0</v>
      </c>
      <c r="E360" s="281"/>
      <c r="F360" s="282"/>
      <c r="G360" s="283"/>
      <c r="H360" s="284"/>
      <c r="I360" s="319"/>
      <c r="J360" s="320"/>
      <c r="K360" s="321"/>
      <c r="L360" s="322"/>
      <c r="M360" s="323"/>
      <c r="N360" s="324"/>
      <c r="O360" s="325">
        <f t="shared" si="35"/>
        <v>0</v>
      </c>
      <c r="P360" s="326"/>
      <c r="Q360" s="338">
        <f>IF(ISBLANK(A360),0,IF(Set!$F$2="TTC",IF(P360=1,O360-(O360*100)/(100+Set!$C$2),(IF(P360=2,O360-(O360*100)/(100+Set!$C$3),0))),IF(P360=1,O360*Set!$C$2/(100),(IF(P360=2,O360*Set!$C$3/(100),0)))))</f>
        <v>0</v>
      </c>
      <c r="R360" s="335"/>
      <c r="S360" s="336">
        <f t="shared" si="36"/>
        <v>0</v>
      </c>
      <c r="T360" s="337">
        <f t="shared" si="37"/>
        <v>0</v>
      </c>
      <c r="U360" s="336">
        <f t="shared" si="38"/>
        <v>0</v>
      </c>
      <c r="V360" s="336">
        <f t="shared" si="39"/>
        <v>0</v>
      </c>
      <c r="W360" s="336">
        <f t="shared" si="40"/>
        <v>0</v>
      </c>
    </row>
    <row r="361" s="213" customFormat="1" hidden="1" spans="1:23">
      <c r="A361" s="278"/>
      <c r="B361" s="67"/>
      <c r="C361" s="279"/>
      <c r="D361" s="280">
        <f>SUMPRODUCT((Archives!$N$1005:$N$10000=Lang!A$4)*(Archives!$F$1005:$F$10000=$A361)*-Archives!$A$1005:$A$10000)+SUMPRODUCT((Archives!$N$1005:$N$10000=Lang!A$5)*(Archives!$F$1005:$F$10000=$A361)*-Archives!$A$1005:$A$10000)-$C361+$I361</f>
        <v>0</v>
      </c>
      <c r="E361" s="281"/>
      <c r="F361" s="282"/>
      <c r="G361" s="283"/>
      <c r="H361" s="284"/>
      <c r="I361" s="319"/>
      <c r="J361" s="320"/>
      <c r="K361" s="321"/>
      <c r="L361" s="322"/>
      <c r="M361" s="323"/>
      <c r="N361" s="324"/>
      <c r="O361" s="325">
        <f t="shared" si="35"/>
        <v>0</v>
      </c>
      <c r="P361" s="326"/>
      <c r="Q361" s="338">
        <f>IF(ISBLANK(A361),0,IF(Set!$F$2="TTC",IF(P361=1,O361-(O361*100)/(100+Set!$C$2),(IF(P361=2,O361-(O361*100)/(100+Set!$C$3),0))),IF(P361=1,O361*Set!$C$2/(100),(IF(P361=2,O361*Set!$C$3/(100),0)))))</f>
        <v>0</v>
      </c>
      <c r="R361" s="335"/>
      <c r="S361" s="336">
        <f t="shared" si="36"/>
        <v>0</v>
      </c>
      <c r="T361" s="337">
        <f t="shared" si="37"/>
        <v>0</v>
      </c>
      <c r="U361" s="336">
        <f t="shared" si="38"/>
        <v>0</v>
      </c>
      <c r="V361" s="336">
        <f t="shared" si="39"/>
        <v>0</v>
      </c>
      <c r="W361" s="336">
        <f t="shared" si="40"/>
        <v>0</v>
      </c>
    </row>
    <row r="362" s="213" customFormat="1" hidden="1" spans="1:23">
      <c r="A362" s="278"/>
      <c r="B362" s="67"/>
      <c r="C362" s="279"/>
      <c r="D362" s="280">
        <f>SUMPRODUCT((Archives!$N$1005:$N$10000=Lang!A$4)*(Archives!$F$1005:$F$10000=$A362)*-Archives!$A$1005:$A$10000)+SUMPRODUCT((Archives!$N$1005:$N$10000=Lang!A$5)*(Archives!$F$1005:$F$10000=$A362)*-Archives!$A$1005:$A$10000)-$C362+$I362</f>
        <v>0</v>
      </c>
      <c r="E362" s="281"/>
      <c r="F362" s="282"/>
      <c r="G362" s="283"/>
      <c r="H362" s="284"/>
      <c r="I362" s="319"/>
      <c r="J362" s="320"/>
      <c r="K362" s="321"/>
      <c r="L362" s="322"/>
      <c r="M362" s="323"/>
      <c r="N362" s="324"/>
      <c r="O362" s="325">
        <f t="shared" si="35"/>
        <v>0</v>
      </c>
      <c r="P362" s="326"/>
      <c r="Q362" s="338">
        <f>IF(ISBLANK(A362),0,IF(Set!$F$2="TTC",IF(P362=1,O362-(O362*100)/(100+Set!$C$2),(IF(P362=2,O362-(O362*100)/(100+Set!$C$3),0))),IF(P362=1,O362*Set!$C$2/(100),(IF(P362=2,O362*Set!$C$3/(100),0)))))</f>
        <v>0</v>
      </c>
      <c r="R362" s="335"/>
      <c r="S362" s="336">
        <f t="shared" si="36"/>
        <v>0</v>
      </c>
      <c r="T362" s="337">
        <f t="shared" si="37"/>
        <v>0</v>
      </c>
      <c r="U362" s="336">
        <f t="shared" si="38"/>
        <v>0</v>
      </c>
      <c r="V362" s="336">
        <f t="shared" si="39"/>
        <v>0</v>
      </c>
      <c r="W362" s="336">
        <f t="shared" si="40"/>
        <v>0</v>
      </c>
    </row>
    <row r="363" s="213" customFormat="1" hidden="1" spans="1:23">
      <c r="A363" s="278"/>
      <c r="B363" s="67"/>
      <c r="C363" s="279"/>
      <c r="D363" s="280">
        <f>SUMPRODUCT((Archives!$N$1005:$N$10000=Lang!A$4)*(Archives!$F$1005:$F$10000=$A363)*-Archives!$A$1005:$A$10000)+SUMPRODUCT((Archives!$N$1005:$N$10000=Lang!A$5)*(Archives!$F$1005:$F$10000=$A363)*-Archives!$A$1005:$A$10000)-$C363+$I363</f>
        <v>0</v>
      </c>
      <c r="E363" s="281"/>
      <c r="F363" s="282"/>
      <c r="G363" s="283"/>
      <c r="H363" s="284"/>
      <c r="I363" s="319"/>
      <c r="J363" s="320"/>
      <c r="K363" s="321"/>
      <c r="L363" s="322"/>
      <c r="M363" s="323"/>
      <c r="N363" s="324"/>
      <c r="O363" s="325">
        <f t="shared" si="35"/>
        <v>0</v>
      </c>
      <c r="P363" s="326"/>
      <c r="Q363" s="338">
        <f>IF(ISBLANK(A363),0,IF(Set!$F$2="TTC",IF(P363=1,O363-(O363*100)/(100+Set!$C$2),(IF(P363=2,O363-(O363*100)/(100+Set!$C$3),0))),IF(P363=1,O363*Set!$C$2/(100),(IF(P363=2,O363*Set!$C$3/(100),0)))))</f>
        <v>0</v>
      </c>
      <c r="R363" s="335"/>
      <c r="S363" s="336">
        <f t="shared" si="36"/>
        <v>0</v>
      </c>
      <c r="T363" s="337">
        <f t="shared" si="37"/>
        <v>0</v>
      </c>
      <c r="U363" s="336">
        <f t="shared" si="38"/>
        <v>0</v>
      </c>
      <c r="V363" s="336">
        <f t="shared" si="39"/>
        <v>0</v>
      </c>
      <c r="W363" s="336">
        <f t="shared" si="40"/>
        <v>0</v>
      </c>
    </row>
    <row r="364" s="213" customFormat="1" hidden="1" spans="1:23">
      <c r="A364" s="278"/>
      <c r="B364" s="67"/>
      <c r="C364" s="279"/>
      <c r="D364" s="280">
        <f>SUMPRODUCT((Archives!$N$1005:$N$10000=Lang!A$4)*(Archives!$F$1005:$F$10000=$A364)*-Archives!$A$1005:$A$10000)+SUMPRODUCT((Archives!$N$1005:$N$10000=Lang!A$5)*(Archives!$F$1005:$F$10000=$A364)*-Archives!$A$1005:$A$10000)-$C364+$I364</f>
        <v>0</v>
      </c>
      <c r="E364" s="281"/>
      <c r="F364" s="282"/>
      <c r="G364" s="283"/>
      <c r="H364" s="284"/>
      <c r="I364" s="319"/>
      <c r="J364" s="320"/>
      <c r="K364" s="321"/>
      <c r="L364" s="322"/>
      <c r="M364" s="323"/>
      <c r="N364" s="324"/>
      <c r="O364" s="325">
        <f t="shared" si="35"/>
        <v>0</v>
      </c>
      <c r="P364" s="326"/>
      <c r="Q364" s="338">
        <f>IF(ISBLANK(A364),0,IF(Set!$F$2="TTC",IF(P364=1,O364-(O364*100)/(100+Set!$C$2),(IF(P364=2,O364-(O364*100)/(100+Set!$C$3),0))),IF(P364=1,O364*Set!$C$2/(100),(IF(P364=2,O364*Set!$C$3/(100),0)))))</f>
        <v>0</v>
      </c>
      <c r="R364" s="335"/>
      <c r="S364" s="336">
        <f t="shared" si="36"/>
        <v>0</v>
      </c>
      <c r="T364" s="337">
        <f t="shared" si="37"/>
        <v>0</v>
      </c>
      <c r="U364" s="336">
        <f t="shared" si="38"/>
        <v>0</v>
      </c>
      <c r="V364" s="336">
        <f t="shared" si="39"/>
        <v>0</v>
      </c>
      <c r="W364" s="336">
        <f t="shared" si="40"/>
        <v>0</v>
      </c>
    </row>
    <row r="365" s="213" customFormat="1" hidden="1" spans="1:23">
      <c r="A365" s="278"/>
      <c r="B365" s="67"/>
      <c r="C365" s="279"/>
      <c r="D365" s="280">
        <f>SUMPRODUCT((Archives!$N$1005:$N$10000=Lang!A$4)*(Archives!$F$1005:$F$10000=$A365)*-Archives!$A$1005:$A$10000)+SUMPRODUCT((Archives!$N$1005:$N$10000=Lang!A$5)*(Archives!$F$1005:$F$10000=$A365)*-Archives!$A$1005:$A$10000)-$C365+$I365</f>
        <v>0</v>
      </c>
      <c r="E365" s="281"/>
      <c r="F365" s="282"/>
      <c r="G365" s="283"/>
      <c r="H365" s="284"/>
      <c r="I365" s="319"/>
      <c r="J365" s="320"/>
      <c r="K365" s="321"/>
      <c r="L365" s="322"/>
      <c r="M365" s="323"/>
      <c r="N365" s="324"/>
      <c r="O365" s="325">
        <f t="shared" si="35"/>
        <v>0</v>
      </c>
      <c r="P365" s="326"/>
      <c r="Q365" s="338">
        <f>IF(ISBLANK(A365),0,IF(Set!$F$2="TTC",IF(P365=1,O365-(O365*100)/(100+Set!$C$2),(IF(P365=2,O365-(O365*100)/(100+Set!$C$3),0))),IF(P365=1,O365*Set!$C$2/(100),(IF(P365=2,O365*Set!$C$3/(100),0)))))</f>
        <v>0</v>
      </c>
      <c r="R365" s="335"/>
      <c r="S365" s="336">
        <f t="shared" si="36"/>
        <v>0</v>
      </c>
      <c r="T365" s="337">
        <f t="shared" si="37"/>
        <v>0</v>
      </c>
      <c r="U365" s="336">
        <f t="shared" si="38"/>
        <v>0</v>
      </c>
      <c r="V365" s="336">
        <f t="shared" si="39"/>
        <v>0</v>
      </c>
      <c r="W365" s="336">
        <f t="shared" si="40"/>
        <v>0</v>
      </c>
    </row>
    <row r="366" s="213" customFormat="1" hidden="1" spans="1:23">
      <c r="A366" s="278"/>
      <c r="B366" s="67"/>
      <c r="C366" s="279"/>
      <c r="D366" s="280">
        <f>SUMPRODUCT((Archives!$N$1005:$N$10000=Lang!A$4)*(Archives!$F$1005:$F$10000=$A366)*-Archives!$A$1005:$A$10000)+SUMPRODUCT((Archives!$N$1005:$N$10000=Lang!A$5)*(Archives!$F$1005:$F$10000=$A366)*-Archives!$A$1005:$A$10000)-$C366+$I366</f>
        <v>0</v>
      </c>
      <c r="E366" s="281"/>
      <c r="F366" s="282"/>
      <c r="G366" s="283"/>
      <c r="H366" s="284"/>
      <c r="I366" s="319"/>
      <c r="J366" s="320"/>
      <c r="K366" s="321"/>
      <c r="L366" s="322"/>
      <c r="M366" s="323"/>
      <c r="N366" s="324"/>
      <c r="O366" s="325">
        <f t="shared" si="35"/>
        <v>0</v>
      </c>
      <c r="P366" s="326"/>
      <c r="Q366" s="338">
        <f>IF(ISBLANK(A366),0,IF(Set!$F$2="TTC",IF(P366=1,O366-(O366*100)/(100+Set!$C$2),(IF(P366=2,O366-(O366*100)/(100+Set!$C$3),0))),IF(P366=1,O366*Set!$C$2/(100),(IF(P366=2,O366*Set!$C$3/(100),0)))))</f>
        <v>0</v>
      </c>
      <c r="R366" s="335"/>
      <c r="S366" s="336">
        <f t="shared" si="36"/>
        <v>0</v>
      </c>
      <c r="T366" s="337">
        <f t="shared" si="37"/>
        <v>0</v>
      </c>
      <c r="U366" s="336">
        <f t="shared" si="38"/>
        <v>0</v>
      </c>
      <c r="V366" s="336">
        <f t="shared" si="39"/>
        <v>0</v>
      </c>
      <c r="W366" s="336">
        <f t="shared" si="40"/>
        <v>0</v>
      </c>
    </row>
    <row r="367" s="213" customFormat="1" hidden="1" spans="1:23">
      <c r="A367" s="278"/>
      <c r="B367" s="67"/>
      <c r="C367" s="279"/>
      <c r="D367" s="280">
        <f>SUMPRODUCT((Archives!$N$1005:$N$10000=Lang!A$4)*(Archives!$F$1005:$F$10000=$A367)*-Archives!$A$1005:$A$10000)+SUMPRODUCT((Archives!$N$1005:$N$10000=Lang!A$5)*(Archives!$F$1005:$F$10000=$A367)*-Archives!$A$1005:$A$10000)-$C367+$I367</f>
        <v>0</v>
      </c>
      <c r="E367" s="281"/>
      <c r="F367" s="282"/>
      <c r="G367" s="283"/>
      <c r="H367" s="284"/>
      <c r="I367" s="319"/>
      <c r="J367" s="320"/>
      <c r="K367" s="321"/>
      <c r="L367" s="322"/>
      <c r="M367" s="323"/>
      <c r="N367" s="324"/>
      <c r="O367" s="325">
        <f t="shared" si="35"/>
        <v>0</v>
      </c>
      <c r="P367" s="326"/>
      <c r="Q367" s="338">
        <f>IF(ISBLANK(A367),0,IF(Set!$F$2="TTC",IF(P367=1,O367-(O367*100)/(100+Set!$C$2),(IF(P367=2,O367-(O367*100)/(100+Set!$C$3),0))),IF(P367=1,O367*Set!$C$2/(100),(IF(P367=2,O367*Set!$C$3/(100),0)))))</f>
        <v>0</v>
      </c>
      <c r="R367" s="335"/>
      <c r="S367" s="336">
        <f t="shared" si="36"/>
        <v>0</v>
      </c>
      <c r="T367" s="337">
        <f t="shared" si="37"/>
        <v>0</v>
      </c>
      <c r="U367" s="336">
        <f t="shared" si="38"/>
        <v>0</v>
      </c>
      <c r="V367" s="336">
        <f t="shared" si="39"/>
        <v>0</v>
      </c>
      <c r="W367" s="336">
        <f t="shared" si="40"/>
        <v>0</v>
      </c>
    </row>
    <row r="368" s="213" customFormat="1" hidden="1" spans="1:23">
      <c r="A368" s="278"/>
      <c r="B368" s="67"/>
      <c r="C368" s="279"/>
      <c r="D368" s="280">
        <f>SUMPRODUCT((Archives!$N$1005:$N$10000=Lang!A$4)*(Archives!$F$1005:$F$10000=$A368)*-Archives!$A$1005:$A$10000)+SUMPRODUCT((Archives!$N$1005:$N$10000=Lang!A$5)*(Archives!$F$1005:$F$10000=$A368)*-Archives!$A$1005:$A$10000)-$C368+$I368</f>
        <v>0</v>
      </c>
      <c r="E368" s="281"/>
      <c r="F368" s="282"/>
      <c r="G368" s="283"/>
      <c r="H368" s="284"/>
      <c r="I368" s="319"/>
      <c r="J368" s="320"/>
      <c r="K368" s="321"/>
      <c r="L368" s="322"/>
      <c r="M368" s="323"/>
      <c r="N368" s="324"/>
      <c r="O368" s="325">
        <f t="shared" si="35"/>
        <v>0</v>
      </c>
      <c r="P368" s="326"/>
      <c r="Q368" s="338">
        <f>IF(ISBLANK(A368),0,IF(Set!$F$2="TTC",IF(P368=1,O368-(O368*100)/(100+Set!$C$2),(IF(P368=2,O368-(O368*100)/(100+Set!$C$3),0))),IF(P368=1,O368*Set!$C$2/(100),(IF(P368=2,O368*Set!$C$3/(100),0)))))</f>
        <v>0</v>
      </c>
      <c r="R368" s="335"/>
      <c r="S368" s="336">
        <f t="shared" si="36"/>
        <v>0</v>
      </c>
      <c r="T368" s="337">
        <f t="shared" si="37"/>
        <v>0</v>
      </c>
      <c r="U368" s="336">
        <f t="shared" si="38"/>
        <v>0</v>
      </c>
      <c r="V368" s="336">
        <f t="shared" si="39"/>
        <v>0</v>
      </c>
      <c r="W368" s="336">
        <f t="shared" si="40"/>
        <v>0</v>
      </c>
    </row>
    <row r="369" s="213" customFormat="1" hidden="1" spans="1:23">
      <c r="A369" s="278"/>
      <c r="B369" s="67"/>
      <c r="C369" s="279"/>
      <c r="D369" s="280">
        <f>SUMPRODUCT((Archives!$N$1005:$N$10000=Lang!A$4)*(Archives!$F$1005:$F$10000=$A369)*-Archives!$A$1005:$A$10000)+SUMPRODUCT((Archives!$N$1005:$N$10000=Lang!A$5)*(Archives!$F$1005:$F$10000=$A369)*-Archives!$A$1005:$A$10000)-$C369+$I369</f>
        <v>0</v>
      </c>
      <c r="E369" s="281"/>
      <c r="F369" s="282"/>
      <c r="G369" s="283"/>
      <c r="H369" s="284"/>
      <c r="I369" s="319"/>
      <c r="J369" s="320"/>
      <c r="K369" s="321"/>
      <c r="L369" s="322"/>
      <c r="M369" s="323"/>
      <c r="N369" s="324"/>
      <c r="O369" s="325">
        <f t="shared" si="35"/>
        <v>0</v>
      </c>
      <c r="P369" s="326"/>
      <c r="Q369" s="338">
        <f>IF(ISBLANK(A369),0,IF(Set!$F$2="TTC",IF(P369=1,O369-(O369*100)/(100+Set!$C$2),(IF(P369=2,O369-(O369*100)/(100+Set!$C$3),0))),IF(P369=1,O369*Set!$C$2/(100),(IF(P369=2,O369*Set!$C$3/(100),0)))))</f>
        <v>0</v>
      </c>
      <c r="R369" s="335"/>
      <c r="S369" s="336">
        <f t="shared" si="36"/>
        <v>0</v>
      </c>
      <c r="T369" s="337">
        <f t="shared" si="37"/>
        <v>0</v>
      </c>
      <c r="U369" s="336">
        <f t="shared" si="38"/>
        <v>0</v>
      </c>
      <c r="V369" s="336">
        <f t="shared" si="39"/>
        <v>0</v>
      </c>
      <c r="W369" s="336">
        <f t="shared" si="40"/>
        <v>0</v>
      </c>
    </row>
    <row r="370" s="213" customFormat="1" hidden="1" spans="1:23">
      <c r="A370" s="278"/>
      <c r="B370" s="67"/>
      <c r="C370" s="279"/>
      <c r="D370" s="280">
        <f>SUMPRODUCT((Archives!$N$1005:$N$10000=Lang!A$4)*(Archives!$F$1005:$F$10000=$A370)*-Archives!$A$1005:$A$10000)+SUMPRODUCT((Archives!$N$1005:$N$10000=Lang!A$5)*(Archives!$F$1005:$F$10000=$A370)*-Archives!$A$1005:$A$10000)-$C370+$I370</f>
        <v>0</v>
      </c>
      <c r="E370" s="281"/>
      <c r="F370" s="282"/>
      <c r="G370" s="283"/>
      <c r="H370" s="284"/>
      <c r="I370" s="319"/>
      <c r="J370" s="320"/>
      <c r="K370" s="321"/>
      <c r="L370" s="322"/>
      <c r="M370" s="323"/>
      <c r="N370" s="324"/>
      <c r="O370" s="325">
        <f t="shared" si="35"/>
        <v>0</v>
      </c>
      <c r="P370" s="326"/>
      <c r="Q370" s="338">
        <f>IF(ISBLANK(A370),0,IF(Set!$F$2="TTC",IF(P370=1,O370-(O370*100)/(100+Set!$C$2),(IF(P370=2,O370-(O370*100)/(100+Set!$C$3),0))),IF(P370=1,O370*Set!$C$2/(100),(IF(P370=2,O370*Set!$C$3/(100),0)))))</f>
        <v>0</v>
      </c>
      <c r="R370" s="335"/>
      <c r="S370" s="336">
        <f t="shared" si="36"/>
        <v>0</v>
      </c>
      <c r="T370" s="337">
        <f t="shared" si="37"/>
        <v>0</v>
      </c>
      <c r="U370" s="336">
        <f t="shared" si="38"/>
        <v>0</v>
      </c>
      <c r="V370" s="336">
        <f t="shared" si="39"/>
        <v>0</v>
      </c>
      <c r="W370" s="336">
        <f t="shared" si="40"/>
        <v>0</v>
      </c>
    </row>
    <row r="371" s="213" customFormat="1" hidden="1" spans="1:23">
      <c r="A371" s="278"/>
      <c r="B371" s="67"/>
      <c r="C371" s="279"/>
      <c r="D371" s="280">
        <f>SUMPRODUCT((Archives!$N$1005:$N$10000=Lang!A$4)*(Archives!$F$1005:$F$10000=$A371)*-Archives!$A$1005:$A$10000)+SUMPRODUCT((Archives!$N$1005:$N$10000=Lang!A$5)*(Archives!$F$1005:$F$10000=$A371)*-Archives!$A$1005:$A$10000)-$C371+$I371</f>
        <v>0</v>
      </c>
      <c r="E371" s="281"/>
      <c r="F371" s="282"/>
      <c r="G371" s="283"/>
      <c r="H371" s="284"/>
      <c r="I371" s="319"/>
      <c r="J371" s="320"/>
      <c r="K371" s="321"/>
      <c r="L371" s="322"/>
      <c r="M371" s="323"/>
      <c r="N371" s="324"/>
      <c r="O371" s="325">
        <f t="shared" si="35"/>
        <v>0</v>
      </c>
      <c r="P371" s="326"/>
      <c r="Q371" s="338">
        <f>IF(ISBLANK(A371),0,IF(Set!$F$2="TTC",IF(P371=1,O371-(O371*100)/(100+Set!$C$2),(IF(P371=2,O371-(O371*100)/(100+Set!$C$3),0))),IF(P371=1,O371*Set!$C$2/(100),(IF(P371=2,O371*Set!$C$3/(100),0)))))</f>
        <v>0</v>
      </c>
      <c r="R371" s="335"/>
      <c r="S371" s="336">
        <f t="shared" si="36"/>
        <v>0</v>
      </c>
      <c r="T371" s="337">
        <f t="shared" si="37"/>
        <v>0</v>
      </c>
      <c r="U371" s="336">
        <f t="shared" si="38"/>
        <v>0</v>
      </c>
      <c r="V371" s="336">
        <f t="shared" si="39"/>
        <v>0</v>
      </c>
      <c r="W371" s="336">
        <f t="shared" si="40"/>
        <v>0</v>
      </c>
    </row>
    <row r="372" s="213" customFormat="1" hidden="1" spans="1:23">
      <c r="A372" s="278"/>
      <c r="B372" s="67"/>
      <c r="C372" s="279"/>
      <c r="D372" s="280">
        <f>SUMPRODUCT((Archives!$N$1005:$N$10000=Lang!A$4)*(Archives!$F$1005:$F$10000=$A372)*-Archives!$A$1005:$A$10000)+SUMPRODUCT((Archives!$N$1005:$N$10000=Lang!A$5)*(Archives!$F$1005:$F$10000=$A372)*-Archives!$A$1005:$A$10000)-$C372+$I372</f>
        <v>0</v>
      </c>
      <c r="E372" s="281"/>
      <c r="F372" s="282"/>
      <c r="G372" s="283"/>
      <c r="H372" s="284"/>
      <c r="I372" s="319"/>
      <c r="J372" s="320"/>
      <c r="K372" s="321"/>
      <c r="L372" s="322"/>
      <c r="M372" s="323"/>
      <c r="N372" s="324"/>
      <c r="O372" s="325">
        <f t="shared" si="35"/>
        <v>0</v>
      </c>
      <c r="P372" s="326"/>
      <c r="Q372" s="338">
        <f>IF(ISBLANK(A372),0,IF(Set!$F$2="TTC",IF(P372=1,O372-(O372*100)/(100+Set!$C$2),(IF(P372=2,O372-(O372*100)/(100+Set!$C$3),0))),IF(P372=1,O372*Set!$C$2/(100),(IF(P372=2,O372*Set!$C$3/(100),0)))))</f>
        <v>0</v>
      </c>
      <c r="R372" s="335"/>
      <c r="S372" s="336">
        <f t="shared" si="36"/>
        <v>0</v>
      </c>
      <c r="T372" s="337">
        <f t="shared" si="37"/>
        <v>0</v>
      </c>
      <c r="U372" s="336">
        <f t="shared" si="38"/>
        <v>0</v>
      </c>
      <c r="V372" s="336">
        <f t="shared" si="39"/>
        <v>0</v>
      </c>
      <c r="W372" s="336">
        <f t="shared" si="40"/>
        <v>0</v>
      </c>
    </row>
    <row r="373" s="213" customFormat="1" hidden="1" spans="1:23">
      <c r="A373" s="278"/>
      <c r="B373" s="67"/>
      <c r="C373" s="279"/>
      <c r="D373" s="280">
        <f>SUMPRODUCT((Archives!$N$1005:$N$10000=Lang!A$4)*(Archives!$F$1005:$F$10000=$A373)*-Archives!$A$1005:$A$10000)+SUMPRODUCT((Archives!$N$1005:$N$10000=Lang!A$5)*(Archives!$F$1005:$F$10000=$A373)*-Archives!$A$1005:$A$10000)-$C373+$I373</f>
        <v>0</v>
      </c>
      <c r="E373" s="281"/>
      <c r="F373" s="282"/>
      <c r="G373" s="283"/>
      <c r="H373" s="284"/>
      <c r="I373" s="319"/>
      <c r="J373" s="320"/>
      <c r="K373" s="321"/>
      <c r="L373" s="322"/>
      <c r="M373" s="323"/>
      <c r="N373" s="324"/>
      <c r="O373" s="325">
        <f t="shared" si="35"/>
        <v>0</v>
      </c>
      <c r="P373" s="326"/>
      <c r="Q373" s="338">
        <f>IF(ISBLANK(A373),0,IF(Set!$F$2="TTC",IF(P373=1,O373-(O373*100)/(100+Set!$C$2),(IF(P373=2,O373-(O373*100)/(100+Set!$C$3),0))),IF(P373=1,O373*Set!$C$2/(100),(IF(P373=2,O373*Set!$C$3/(100),0)))))</f>
        <v>0</v>
      </c>
      <c r="R373" s="335"/>
      <c r="S373" s="336">
        <f t="shared" si="36"/>
        <v>0</v>
      </c>
      <c r="T373" s="337">
        <f t="shared" si="37"/>
        <v>0</v>
      </c>
      <c r="U373" s="336">
        <f t="shared" si="38"/>
        <v>0</v>
      </c>
      <c r="V373" s="336">
        <f t="shared" si="39"/>
        <v>0</v>
      </c>
      <c r="W373" s="336">
        <f t="shared" si="40"/>
        <v>0</v>
      </c>
    </row>
    <row r="374" s="213" customFormat="1" hidden="1" spans="1:23">
      <c r="A374" s="278"/>
      <c r="B374" s="67"/>
      <c r="C374" s="279"/>
      <c r="D374" s="280">
        <f>SUMPRODUCT((Archives!$N$1005:$N$10000=Lang!A$4)*(Archives!$F$1005:$F$10000=$A374)*-Archives!$A$1005:$A$10000)+SUMPRODUCT((Archives!$N$1005:$N$10000=Lang!A$5)*(Archives!$F$1005:$F$10000=$A374)*-Archives!$A$1005:$A$10000)-$C374+$I374</f>
        <v>0</v>
      </c>
      <c r="E374" s="281"/>
      <c r="F374" s="282"/>
      <c r="G374" s="283"/>
      <c r="H374" s="284"/>
      <c r="I374" s="319"/>
      <c r="J374" s="320"/>
      <c r="K374" s="321"/>
      <c r="L374" s="322"/>
      <c r="M374" s="323"/>
      <c r="N374" s="324"/>
      <c r="O374" s="325">
        <f t="shared" si="35"/>
        <v>0</v>
      </c>
      <c r="P374" s="326"/>
      <c r="Q374" s="338">
        <f>IF(ISBLANK(A374),0,IF(Set!$F$2="TTC",IF(P374=1,O374-(O374*100)/(100+Set!$C$2),(IF(P374=2,O374-(O374*100)/(100+Set!$C$3),0))),IF(P374=1,O374*Set!$C$2/(100),(IF(P374=2,O374*Set!$C$3/(100),0)))))</f>
        <v>0</v>
      </c>
      <c r="R374" s="335"/>
      <c r="S374" s="336">
        <f t="shared" si="36"/>
        <v>0</v>
      </c>
      <c r="T374" s="337">
        <f t="shared" si="37"/>
        <v>0</v>
      </c>
      <c r="U374" s="336">
        <f t="shared" si="38"/>
        <v>0</v>
      </c>
      <c r="V374" s="336">
        <f t="shared" si="39"/>
        <v>0</v>
      </c>
      <c r="W374" s="336">
        <f t="shared" si="40"/>
        <v>0</v>
      </c>
    </row>
    <row r="375" s="213" customFormat="1" hidden="1" spans="1:23">
      <c r="A375" s="278"/>
      <c r="B375" s="67"/>
      <c r="C375" s="279"/>
      <c r="D375" s="280">
        <f>SUMPRODUCT((Archives!$N$1005:$N$10000=Lang!A$4)*(Archives!$F$1005:$F$10000=$A375)*-Archives!$A$1005:$A$10000)+SUMPRODUCT((Archives!$N$1005:$N$10000=Lang!A$5)*(Archives!$F$1005:$F$10000=$A375)*-Archives!$A$1005:$A$10000)-$C375+$I375</f>
        <v>0</v>
      </c>
      <c r="E375" s="281"/>
      <c r="F375" s="282"/>
      <c r="G375" s="283"/>
      <c r="H375" s="284"/>
      <c r="I375" s="319"/>
      <c r="J375" s="320"/>
      <c r="K375" s="321"/>
      <c r="L375" s="322"/>
      <c r="M375" s="323"/>
      <c r="N375" s="324"/>
      <c r="O375" s="325">
        <f t="shared" si="35"/>
        <v>0</v>
      </c>
      <c r="P375" s="326"/>
      <c r="Q375" s="338">
        <f>IF(ISBLANK(A375),0,IF(Set!$F$2="TTC",IF(P375=1,O375-(O375*100)/(100+Set!$C$2),(IF(P375=2,O375-(O375*100)/(100+Set!$C$3),0))),IF(P375=1,O375*Set!$C$2/(100),(IF(P375=2,O375*Set!$C$3/(100),0)))))</f>
        <v>0</v>
      </c>
      <c r="R375" s="335"/>
      <c r="S375" s="336">
        <f t="shared" si="36"/>
        <v>0</v>
      </c>
      <c r="T375" s="337">
        <f t="shared" si="37"/>
        <v>0</v>
      </c>
      <c r="U375" s="336">
        <f t="shared" si="38"/>
        <v>0</v>
      </c>
      <c r="V375" s="336">
        <f t="shared" si="39"/>
        <v>0</v>
      </c>
      <c r="W375" s="336">
        <f t="shared" si="40"/>
        <v>0</v>
      </c>
    </row>
    <row r="376" s="213" customFormat="1" hidden="1" spans="1:23">
      <c r="A376" s="278"/>
      <c r="B376" s="67"/>
      <c r="C376" s="279"/>
      <c r="D376" s="280">
        <f>SUMPRODUCT((Archives!$N$1005:$N$10000=Lang!A$4)*(Archives!$F$1005:$F$10000=$A376)*-Archives!$A$1005:$A$10000)+SUMPRODUCT((Archives!$N$1005:$N$10000=Lang!A$5)*(Archives!$F$1005:$F$10000=$A376)*-Archives!$A$1005:$A$10000)-$C376+$I376</f>
        <v>0</v>
      </c>
      <c r="E376" s="281"/>
      <c r="F376" s="282"/>
      <c r="G376" s="283"/>
      <c r="H376" s="284"/>
      <c r="I376" s="319"/>
      <c r="J376" s="320"/>
      <c r="K376" s="321"/>
      <c r="L376" s="322"/>
      <c r="M376" s="323"/>
      <c r="N376" s="324"/>
      <c r="O376" s="325">
        <f t="shared" si="35"/>
        <v>0</v>
      </c>
      <c r="P376" s="326"/>
      <c r="Q376" s="338">
        <f>IF(ISBLANK(A376),0,IF(Set!$F$2="TTC",IF(P376=1,O376-(O376*100)/(100+Set!$C$2),(IF(P376=2,O376-(O376*100)/(100+Set!$C$3),0))),IF(P376=1,O376*Set!$C$2/(100),(IF(P376=2,O376*Set!$C$3/(100),0)))))</f>
        <v>0</v>
      </c>
      <c r="R376" s="335"/>
      <c r="S376" s="336">
        <f t="shared" si="36"/>
        <v>0</v>
      </c>
      <c r="T376" s="337">
        <f t="shared" si="37"/>
        <v>0</v>
      </c>
      <c r="U376" s="336">
        <f t="shared" si="38"/>
        <v>0</v>
      </c>
      <c r="V376" s="336">
        <f t="shared" si="39"/>
        <v>0</v>
      </c>
      <c r="W376" s="336">
        <f t="shared" si="40"/>
        <v>0</v>
      </c>
    </row>
    <row r="377" s="213" customFormat="1" hidden="1" spans="1:23">
      <c r="A377" s="278"/>
      <c r="B377" s="67"/>
      <c r="C377" s="279"/>
      <c r="D377" s="280">
        <f>SUMPRODUCT((Archives!$N$1005:$N$10000=Lang!A$4)*(Archives!$F$1005:$F$10000=$A377)*-Archives!$A$1005:$A$10000)+SUMPRODUCT((Archives!$N$1005:$N$10000=Lang!A$5)*(Archives!$F$1005:$F$10000=$A377)*-Archives!$A$1005:$A$10000)-$C377+$I377</f>
        <v>0</v>
      </c>
      <c r="E377" s="281"/>
      <c r="F377" s="282"/>
      <c r="G377" s="283"/>
      <c r="H377" s="284"/>
      <c r="I377" s="319"/>
      <c r="J377" s="320"/>
      <c r="K377" s="321"/>
      <c r="L377" s="322"/>
      <c r="M377" s="323"/>
      <c r="N377" s="324"/>
      <c r="O377" s="325">
        <f t="shared" si="35"/>
        <v>0</v>
      </c>
      <c r="P377" s="326"/>
      <c r="Q377" s="338">
        <f>IF(ISBLANK(A377),0,IF(Set!$F$2="TTC",IF(P377=1,O377-(O377*100)/(100+Set!$C$2),(IF(P377=2,O377-(O377*100)/(100+Set!$C$3),0))),IF(P377=1,O377*Set!$C$2/(100),(IF(P377=2,O377*Set!$C$3/(100),0)))))</f>
        <v>0</v>
      </c>
      <c r="R377" s="335"/>
      <c r="S377" s="336">
        <f t="shared" si="36"/>
        <v>0</v>
      </c>
      <c r="T377" s="337">
        <f t="shared" si="37"/>
        <v>0</v>
      </c>
      <c r="U377" s="336">
        <f t="shared" si="38"/>
        <v>0</v>
      </c>
      <c r="V377" s="336">
        <f t="shared" si="39"/>
        <v>0</v>
      </c>
      <c r="W377" s="336">
        <f t="shared" si="40"/>
        <v>0</v>
      </c>
    </row>
    <row r="378" s="213" customFormat="1" hidden="1" spans="1:23">
      <c r="A378" s="278"/>
      <c r="B378" s="67"/>
      <c r="C378" s="279"/>
      <c r="D378" s="280">
        <f>SUMPRODUCT((Archives!$N$1005:$N$10000=Lang!A$4)*(Archives!$F$1005:$F$10000=$A378)*-Archives!$A$1005:$A$10000)+SUMPRODUCT((Archives!$N$1005:$N$10000=Lang!A$5)*(Archives!$F$1005:$F$10000=$A378)*-Archives!$A$1005:$A$10000)-$C378+$I378</f>
        <v>0</v>
      </c>
      <c r="E378" s="281"/>
      <c r="F378" s="282"/>
      <c r="G378" s="283"/>
      <c r="H378" s="284"/>
      <c r="I378" s="319"/>
      <c r="J378" s="320"/>
      <c r="K378" s="321"/>
      <c r="L378" s="322"/>
      <c r="M378" s="323"/>
      <c r="N378" s="324"/>
      <c r="O378" s="325">
        <f t="shared" si="35"/>
        <v>0</v>
      </c>
      <c r="P378" s="326"/>
      <c r="Q378" s="338">
        <f>IF(ISBLANK(A378),0,IF(Set!$F$2="TTC",IF(P378=1,O378-(O378*100)/(100+Set!$C$2),(IF(P378=2,O378-(O378*100)/(100+Set!$C$3),0))),IF(P378=1,O378*Set!$C$2/(100),(IF(P378=2,O378*Set!$C$3/(100),0)))))</f>
        <v>0</v>
      </c>
      <c r="R378" s="335"/>
      <c r="S378" s="336">
        <f t="shared" si="36"/>
        <v>0</v>
      </c>
      <c r="T378" s="337">
        <f t="shared" si="37"/>
        <v>0</v>
      </c>
      <c r="U378" s="336">
        <f t="shared" si="38"/>
        <v>0</v>
      </c>
      <c r="V378" s="336">
        <f t="shared" si="39"/>
        <v>0</v>
      </c>
      <c r="W378" s="336">
        <f t="shared" si="40"/>
        <v>0</v>
      </c>
    </row>
    <row r="379" s="213" customFormat="1" hidden="1" spans="1:23">
      <c r="A379" s="278"/>
      <c r="B379" s="67"/>
      <c r="C379" s="279"/>
      <c r="D379" s="280">
        <f>SUMPRODUCT((Archives!$N$1005:$N$10000=Lang!A$4)*(Archives!$F$1005:$F$10000=$A379)*-Archives!$A$1005:$A$10000)+SUMPRODUCT((Archives!$N$1005:$N$10000=Lang!A$5)*(Archives!$F$1005:$F$10000=$A379)*-Archives!$A$1005:$A$10000)-$C379+$I379</f>
        <v>0</v>
      </c>
      <c r="E379" s="281"/>
      <c r="F379" s="282"/>
      <c r="G379" s="283"/>
      <c r="H379" s="284"/>
      <c r="I379" s="319"/>
      <c r="J379" s="320"/>
      <c r="K379" s="321"/>
      <c r="L379" s="322"/>
      <c r="M379" s="323"/>
      <c r="N379" s="324"/>
      <c r="O379" s="325">
        <f t="shared" si="35"/>
        <v>0</v>
      </c>
      <c r="P379" s="326"/>
      <c r="Q379" s="338">
        <f>IF(ISBLANK(A379),0,IF(Set!$F$2="TTC",IF(P379=1,O379-(O379*100)/(100+Set!$C$2),(IF(P379=2,O379-(O379*100)/(100+Set!$C$3),0))),IF(P379=1,O379*Set!$C$2/(100),(IF(P379=2,O379*Set!$C$3/(100),0)))))</f>
        <v>0</v>
      </c>
      <c r="R379" s="335"/>
      <c r="S379" s="336">
        <f t="shared" si="36"/>
        <v>0</v>
      </c>
      <c r="T379" s="337">
        <f t="shared" si="37"/>
        <v>0</v>
      </c>
      <c r="U379" s="336">
        <f t="shared" si="38"/>
        <v>0</v>
      </c>
      <c r="V379" s="336">
        <f t="shared" si="39"/>
        <v>0</v>
      </c>
      <c r="W379" s="336">
        <f t="shared" si="40"/>
        <v>0</v>
      </c>
    </row>
    <row r="380" s="213" customFormat="1" hidden="1" spans="1:23">
      <c r="A380" s="278"/>
      <c r="B380" s="67"/>
      <c r="C380" s="279"/>
      <c r="D380" s="280">
        <f>SUMPRODUCT((Archives!$N$1005:$N$10000=Lang!A$4)*(Archives!$F$1005:$F$10000=$A380)*-Archives!$A$1005:$A$10000)+SUMPRODUCT((Archives!$N$1005:$N$10000=Lang!A$5)*(Archives!$F$1005:$F$10000=$A380)*-Archives!$A$1005:$A$10000)-$C380+$I380</f>
        <v>0</v>
      </c>
      <c r="E380" s="281"/>
      <c r="F380" s="282"/>
      <c r="G380" s="283"/>
      <c r="H380" s="284"/>
      <c r="I380" s="319"/>
      <c r="J380" s="320"/>
      <c r="K380" s="321"/>
      <c r="L380" s="322"/>
      <c r="M380" s="323"/>
      <c r="N380" s="324"/>
      <c r="O380" s="325">
        <f t="shared" si="35"/>
        <v>0</v>
      </c>
      <c r="P380" s="326"/>
      <c r="Q380" s="338">
        <f>IF(ISBLANK(A380),0,IF(Set!$F$2="TTC",IF(P380=1,O380-(O380*100)/(100+Set!$C$2),(IF(P380=2,O380-(O380*100)/(100+Set!$C$3),0))),IF(P380=1,O380*Set!$C$2/(100),(IF(P380=2,O380*Set!$C$3/(100),0)))))</f>
        <v>0</v>
      </c>
      <c r="R380" s="335"/>
      <c r="S380" s="336">
        <f t="shared" si="36"/>
        <v>0</v>
      </c>
      <c r="T380" s="337">
        <f t="shared" si="37"/>
        <v>0</v>
      </c>
      <c r="U380" s="336">
        <f t="shared" si="38"/>
        <v>0</v>
      </c>
      <c r="V380" s="336">
        <f t="shared" si="39"/>
        <v>0</v>
      </c>
      <c r="W380" s="336">
        <f t="shared" si="40"/>
        <v>0</v>
      </c>
    </row>
    <row r="381" s="213" customFormat="1" hidden="1" spans="1:23">
      <c r="A381" s="278"/>
      <c r="B381" s="67"/>
      <c r="C381" s="279"/>
      <c r="D381" s="280">
        <f>SUMPRODUCT((Archives!$N$1005:$N$10000=Lang!A$4)*(Archives!$F$1005:$F$10000=$A381)*-Archives!$A$1005:$A$10000)+SUMPRODUCT((Archives!$N$1005:$N$10000=Lang!A$5)*(Archives!$F$1005:$F$10000=$A381)*-Archives!$A$1005:$A$10000)-$C381+$I381</f>
        <v>0</v>
      </c>
      <c r="E381" s="281"/>
      <c r="F381" s="282"/>
      <c r="G381" s="283"/>
      <c r="H381" s="284"/>
      <c r="I381" s="319"/>
      <c r="J381" s="320"/>
      <c r="K381" s="321"/>
      <c r="L381" s="322"/>
      <c r="M381" s="323"/>
      <c r="N381" s="324"/>
      <c r="O381" s="325">
        <f t="shared" si="35"/>
        <v>0</v>
      </c>
      <c r="P381" s="326"/>
      <c r="Q381" s="338">
        <f>IF(ISBLANK(A381),0,IF(Set!$F$2="TTC",IF(P381=1,O381-(O381*100)/(100+Set!$C$2),(IF(P381=2,O381-(O381*100)/(100+Set!$C$3),0))),IF(P381=1,O381*Set!$C$2/(100),(IF(P381=2,O381*Set!$C$3/(100),0)))))</f>
        <v>0</v>
      </c>
      <c r="R381" s="335"/>
      <c r="S381" s="336">
        <f t="shared" si="36"/>
        <v>0</v>
      </c>
      <c r="T381" s="337">
        <f t="shared" si="37"/>
        <v>0</v>
      </c>
      <c r="U381" s="336">
        <f t="shared" si="38"/>
        <v>0</v>
      </c>
      <c r="V381" s="336">
        <f t="shared" si="39"/>
        <v>0</v>
      </c>
      <c r="W381" s="336">
        <f t="shared" si="40"/>
        <v>0</v>
      </c>
    </row>
    <row r="382" s="213" customFormat="1" hidden="1" spans="1:23">
      <c r="A382" s="278"/>
      <c r="B382" s="67"/>
      <c r="C382" s="279"/>
      <c r="D382" s="280">
        <f>SUMPRODUCT((Archives!$N$1005:$N$10000=Lang!A$4)*(Archives!$F$1005:$F$10000=$A382)*-Archives!$A$1005:$A$10000)+SUMPRODUCT((Archives!$N$1005:$N$10000=Lang!A$5)*(Archives!$F$1005:$F$10000=$A382)*-Archives!$A$1005:$A$10000)-$C382+$I382</f>
        <v>0</v>
      </c>
      <c r="E382" s="281"/>
      <c r="F382" s="282"/>
      <c r="G382" s="283"/>
      <c r="H382" s="284"/>
      <c r="I382" s="319"/>
      <c r="J382" s="320"/>
      <c r="K382" s="321"/>
      <c r="L382" s="322"/>
      <c r="M382" s="323"/>
      <c r="N382" s="324"/>
      <c r="O382" s="325">
        <f t="shared" si="35"/>
        <v>0</v>
      </c>
      <c r="P382" s="326"/>
      <c r="Q382" s="338">
        <f>IF(ISBLANK(A382),0,IF(Set!$F$2="TTC",IF(P382=1,O382-(O382*100)/(100+Set!$C$2),(IF(P382=2,O382-(O382*100)/(100+Set!$C$3),0))),IF(P382=1,O382*Set!$C$2/(100),(IF(P382=2,O382*Set!$C$3/(100),0)))))</f>
        <v>0</v>
      </c>
      <c r="R382" s="335"/>
      <c r="S382" s="336">
        <f t="shared" si="36"/>
        <v>0</v>
      </c>
      <c r="T382" s="337">
        <f t="shared" si="37"/>
        <v>0</v>
      </c>
      <c r="U382" s="336">
        <f t="shared" si="38"/>
        <v>0</v>
      </c>
      <c r="V382" s="336">
        <f t="shared" si="39"/>
        <v>0</v>
      </c>
      <c r="W382" s="336">
        <f t="shared" si="40"/>
        <v>0</v>
      </c>
    </row>
    <row r="383" s="213" customFormat="1" hidden="1" spans="1:23">
      <c r="A383" s="278"/>
      <c r="B383" s="67"/>
      <c r="C383" s="279"/>
      <c r="D383" s="280">
        <f>SUMPRODUCT((Archives!$N$1005:$N$10000=Lang!A$4)*(Archives!$F$1005:$F$10000=$A383)*-Archives!$A$1005:$A$10000)+SUMPRODUCT((Archives!$N$1005:$N$10000=Lang!A$5)*(Archives!$F$1005:$F$10000=$A383)*-Archives!$A$1005:$A$10000)-$C383+$I383</f>
        <v>0</v>
      </c>
      <c r="E383" s="281"/>
      <c r="F383" s="282"/>
      <c r="G383" s="283"/>
      <c r="H383" s="284"/>
      <c r="I383" s="319"/>
      <c r="J383" s="320"/>
      <c r="K383" s="321"/>
      <c r="L383" s="322"/>
      <c r="M383" s="323"/>
      <c r="N383" s="324"/>
      <c r="O383" s="325">
        <f t="shared" si="35"/>
        <v>0</v>
      </c>
      <c r="P383" s="326"/>
      <c r="Q383" s="338">
        <f>IF(ISBLANK(A383),0,IF(Set!$F$2="TTC",IF(P383=1,O383-(O383*100)/(100+Set!$C$2),(IF(P383=2,O383-(O383*100)/(100+Set!$C$3),0))),IF(P383=1,O383*Set!$C$2/(100),(IF(P383=2,O383*Set!$C$3/(100),0)))))</f>
        <v>0</v>
      </c>
      <c r="R383" s="335"/>
      <c r="S383" s="336">
        <f t="shared" si="36"/>
        <v>0</v>
      </c>
      <c r="T383" s="337">
        <f t="shared" si="37"/>
        <v>0</v>
      </c>
      <c r="U383" s="336">
        <f t="shared" si="38"/>
        <v>0</v>
      </c>
      <c r="V383" s="336">
        <f t="shared" si="39"/>
        <v>0</v>
      </c>
      <c r="W383" s="336">
        <f t="shared" si="40"/>
        <v>0</v>
      </c>
    </row>
    <row r="384" s="213" customFormat="1" hidden="1" spans="1:23">
      <c r="A384" s="278"/>
      <c r="B384" s="67"/>
      <c r="C384" s="279"/>
      <c r="D384" s="280">
        <f>SUMPRODUCT((Archives!$N$1005:$N$10000=Lang!A$4)*(Archives!$F$1005:$F$10000=$A384)*-Archives!$A$1005:$A$10000)+SUMPRODUCT((Archives!$N$1005:$N$10000=Lang!A$5)*(Archives!$F$1005:$F$10000=$A384)*-Archives!$A$1005:$A$10000)-$C384+$I384</f>
        <v>0</v>
      </c>
      <c r="E384" s="281"/>
      <c r="F384" s="282"/>
      <c r="G384" s="283"/>
      <c r="H384" s="284"/>
      <c r="I384" s="319"/>
      <c r="J384" s="320"/>
      <c r="K384" s="321"/>
      <c r="L384" s="322"/>
      <c r="M384" s="323"/>
      <c r="N384" s="324"/>
      <c r="O384" s="325">
        <f t="shared" si="35"/>
        <v>0</v>
      </c>
      <c r="P384" s="326"/>
      <c r="Q384" s="338">
        <f>IF(ISBLANK(A384),0,IF(Set!$F$2="TTC",IF(P384=1,O384-(O384*100)/(100+Set!$C$2),(IF(P384=2,O384-(O384*100)/(100+Set!$C$3),0))),IF(P384=1,O384*Set!$C$2/(100),(IF(P384=2,O384*Set!$C$3/(100),0)))))</f>
        <v>0</v>
      </c>
      <c r="R384" s="335"/>
      <c r="S384" s="336">
        <f t="shared" si="36"/>
        <v>0</v>
      </c>
      <c r="T384" s="337">
        <f t="shared" si="37"/>
        <v>0</v>
      </c>
      <c r="U384" s="336">
        <f t="shared" si="38"/>
        <v>0</v>
      </c>
      <c r="V384" s="336">
        <f t="shared" si="39"/>
        <v>0</v>
      </c>
      <c r="W384" s="336">
        <f t="shared" si="40"/>
        <v>0</v>
      </c>
    </row>
    <row r="385" s="213" customFormat="1" hidden="1" spans="1:23">
      <c r="A385" s="278"/>
      <c r="B385" s="67"/>
      <c r="C385" s="279"/>
      <c r="D385" s="280">
        <f>SUMPRODUCT((Archives!$N$1005:$N$10000=Lang!A$4)*(Archives!$F$1005:$F$10000=$A385)*-Archives!$A$1005:$A$10000)+SUMPRODUCT((Archives!$N$1005:$N$10000=Lang!A$5)*(Archives!$F$1005:$F$10000=$A385)*-Archives!$A$1005:$A$10000)-$C385+$I385</f>
        <v>0</v>
      </c>
      <c r="E385" s="281"/>
      <c r="F385" s="282"/>
      <c r="G385" s="283"/>
      <c r="H385" s="284"/>
      <c r="I385" s="319"/>
      <c r="J385" s="320"/>
      <c r="K385" s="321"/>
      <c r="L385" s="322"/>
      <c r="M385" s="323"/>
      <c r="N385" s="324"/>
      <c r="O385" s="325">
        <f t="shared" si="35"/>
        <v>0</v>
      </c>
      <c r="P385" s="326"/>
      <c r="Q385" s="338">
        <f>IF(ISBLANK(A385),0,IF(Set!$F$2="TTC",IF(P385=1,O385-(O385*100)/(100+Set!$C$2),(IF(P385=2,O385-(O385*100)/(100+Set!$C$3),0))),IF(P385=1,O385*Set!$C$2/(100),(IF(P385=2,O385*Set!$C$3/(100),0)))))</f>
        <v>0</v>
      </c>
      <c r="R385" s="335"/>
      <c r="S385" s="336">
        <f t="shared" si="36"/>
        <v>0</v>
      </c>
      <c r="T385" s="337">
        <f t="shared" si="37"/>
        <v>0</v>
      </c>
      <c r="U385" s="336">
        <f t="shared" si="38"/>
        <v>0</v>
      </c>
      <c r="V385" s="336">
        <f t="shared" si="39"/>
        <v>0</v>
      </c>
      <c r="W385" s="336">
        <f t="shared" si="40"/>
        <v>0</v>
      </c>
    </row>
    <row r="386" s="213" customFormat="1" hidden="1" spans="1:23">
      <c r="A386" s="278"/>
      <c r="B386" s="67"/>
      <c r="C386" s="279"/>
      <c r="D386" s="280">
        <f>SUMPRODUCT((Archives!$N$1005:$N$10000=Lang!A$4)*(Archives!$F$1005:$F$10000=$A386)*-Archives!$A$1005:$A$10000)+SUMPRODUCT((Archives!$N$1005:$N$10000=Lang!A$5)*(Archives!$F$1005:$F$10000=$A386)*-Archives!$A$1005:$A$10000)-$C386+$I386</f>
        <v>0</v>
      </c>
      <c r="E386" s="281"/>
      <c r="F386" s="282"/>
      <c r="G386" s="283"/>
      <c r="H386" s="284"/>
      <c r="I386" s="319"/>
      <c r="J386" s="320"/>
      <c r="K386" s="321"/>
      <c r="L386" s="322"/>
      <c r="M386" s="323"/>
      <c r="N386" s="324"/>
      <c r="O386" s="325">
        <f t="shared" si="35"/>
        <v>0</v>
      </c>
      <c r="P386" s="326"/>
      <c r="Q386" s="338">
        <f>IF(ISBLANK(A386),0,IF(Set!$F$2="TTC",IF(P386=1,O386-(O386*100)/(100+Set!$C$2),(IF(P386=2,O386-(O386*100)/(100+Set!$C$3),0))),IF(P386=1,O386*Set!$C$2/(100),(IF(P386=2,O386*Set!$C$3/(100),0)))))</f>
        <v>0</v>
      </c>
      <c r="R386" s="335"/>
      <c r="S386" s="336">
        <f t="shared" si="36"/>
        <v>0</v>
      </c>
      <c r="T386" s="337">
        <f t="shared" si="37"/>
        <v>0</v>
      </c>
      <c r="U386" s="336">
        <f t="shared" si="38"/>
        <v>0</v>
      </c>
      <c r="V386" s="336">
        <f t="shared" si="39"/>
        <v>0</v>
      </c>
      <c r="W386" s="336">
        <f t="shared" si="40"/>
        <v>0</v>
      </c>
    </row>
    <row r="387" s="213" customFormat="1" hidden="1" spans="1:23">
      <c r="A387" s="278"/>
      <c r="B387" s="67"/>
      <c r="C387" s="279"/>
      <c r="D387" s="280">
        <f>SUMPRODUCT((Archives!$N$1005:$N$10000=Lang!A$4)*(Archives!$F$1005:$F$10000=$A387)*-Archives!$A$1005:$A$10000)+SUMPRODUCT((Archives!$N$1005:$N$10000=Lang!A$5)*(Archives!$F$1005:$F$10000=$A387)*-Archives!$A$1005:$A$10000)-$C387+$I387</f>
        <v>0</v>
      </c>
      <c r="E387" s="281"/>
      <c r="F387" s="282"/>
      <c r="G387" s="283"/>
      <c r="H387" s="284"/>
      <c r="I387" s="319"/>
      <c r="J387" s="320"/>
      <c r="K387" s="321"/>
      <c r="L387" s="322"/>
      <c r="M387" s="323"/>
      <c r="N387" s="324"/>
      <c r="O387" s="325">
        <f t="shared" si="35"/>
        <v>0</v>
      </c>
      <c r="P387" s="326"/>
      <c r="Q387" s="338">
        <f>IF(ISBLANK(A387),0,IF(Set!$F$2="TTC",IF(P387=1,O387-(O387*100)/(100+Set!$C$2),(IF(P387=2,O387-(O387*100)/(100+Set!$C$3),0))),IF(P387=1,O387*Set!$C$2/(100),(IF(P387=2,O387*Set!$C$3/(100),0)))))</f>
        <v>0</v>
      </c>
      <c r="R387" s="335"/>
      <c r="S387" s="336">
        <f t="shared" si="36"/>
        <v>0</v>
      </c>
      <c r="T387" s="337">
        <f t="shared" si="37"/>
        <v>0</v>
      </c>
      <c r="U387" s="336">
        <f t="shared" si="38"/>
        <v>0</v>
      </c>
      <c r="V387" s="336">
        <f t="shared" si="39"/>
        <v>0</v>
      </c>
      <c r="W387" s="336">
        <f t="shared" si="40"/>
        <v>0</v>
      </c>
    </row>
    <row r="388" s="213" customFormat="1" hidden="1" spans="1:23">
      <c r="A388" s="278"/>
      <c r="B388" s="67"/>
      <c r="C388" s="279"/>
      <c r="D388" s="280">
        <f>SUMPRODUCT((Archives!$N$1005:$N$10000=Lang!A$4)*(Archives!$F$1005:$F$10000=$A388)*-Archives!$A$1005:$A$10000)+SUMPRODUCT((Archives!$N$1005:$N$10000=Lang!A$5)*(Archives!$F$1005:$F$10000=$A388)*-Archives!$A$1005:$A$10000)-$C388+$I388</f>
        <v>0</v>
      </c>
      <c r="E388" s="281"/>
      <c r="F388" s="282"/>
      <c r="G388" s="283"/>
      <c r="H388" s="284"/>
      <c r="I388" s="319"/>
      <c r="J388" s="320"/>
      <c r="K388" s="321"/>
      <c r="L388" s="322"/>
      <c r="M388" s="323"/>
      <c r="N388" s="324"/>
      <c r="O388" s="325">
        <f t="shared" si="35"/>
        <v>0</v>
      </c>
      <c r="P388" s="326"/>
      <c r="Q388" s="338">
        <f>IF(ISBLANK(A388),0,IF(Set!$F$2="TTC",IF(P388=1,O388-(O388*100)/(100+Set!$C$2),(IF(P388=2,O388-(O388*100)/(100+Set!$C$3),0))),IF(P388=1,O388*Set!$C$2/(100),(IF(P388=2,O388*Set!$C$3/(100),0)))))</f>
        <v>0</v>
      </c>
      <c r="R388" s="335"/>
      <c r="S388" s="336">
        <f t="shared" si="36"/>
        <v>0</v>
      </c>
      <c r="T388" s="337">
        <f t="shared" si="37"/>
        <v>0</v>
      </c>
      <c r="U388" s="336">
        <f t="shared" si="38"/>
        <v>0</v>
      </c>
      <c r="V388" s="336">
        <f t="shared" si="39"/>
        <v>0</v>
      </c>
      <c r="W388" s="336">
        <f t="shared" si="40"/>
        <v>0</v>
      </c>
    </row>
    <row r="389" s="213" customFormat="1" hidden="1" spans="1:23">
      <c r="A389" s="278"/>
      <c r="B389" s="67"/>
      <c r="C389" s="279"/>
      <c r="D389" s="280">
        <f>SUMPRODUCT((Archives!$N$1005:$N$10000=Lang!A$4)*(Archives!$F$1005:$F$10000=$A389)*-Archives!$A$1005:$A$10000)+SUMPRODUCT((Archives!$N$1005:$N$10000=Lang!A$5)*(Archives!$F$1005:$F$10000=$A389)*-Archives!$A$1005:$A$10000)-$C389+$I389</f>
        <v>0</v>
      </c>
      <c r="E389" s="281"/>
      <c r="F389" s="282"/>
      <c r="G389" s="283"/>
      <c r="H389" s="284"/>
      <c r="I389" s="319"/>
      <c r="J389" s="320"/>
      <c r="K389" s="321"/>
      <c r="L389" s="322"/>
      <c r="M389" s="323"/>
      <c r="N389" s="324"/>
      <c r="O389" s="325">
        <f t="shared" si="35"/>
        <v>0</v>
      </c>
      <c r="P389" s="326"/>
      <c r="Q389" s="338">
        <f>IF(ISBLANK(A389),0,IF(Set!$F$2="TTC",IF(P389=1,O389-(O389*100)/(100+Set!$C$2),(IF(P389=2,O389-(O389*100)/(100+Set!$C$3),0))),IF(P389=1,O389*Set!$C$2/(100),(IF(P389=2,O389*Set!$C$3/(100),0)))))</f>
        <v>0</v>
      </c>
      <c r="R389" s="335"/>
      <c r="S389" s="336">
        <f t="shared" si="36"/>
        <v>0</v>
      </c>
      <c r="T389" s="337">
        <f t="shared" si="37"/>
        <v>0</v>
      </c>
      <c r="U389" s="336">
        <f t="shared" si="38"/>
        <v>0</v>
      </c>
      <c r="V389" s="336">
        <f t="shared" si="39"/>
        <v>0</v>
      </c>
      <c r="W389" s="336">
        <f t="shared" si="40"/>
        <v>0</v>
      </c>
    </row>
    <row r="390" s="213" customFormat="1" hidden="1" spans="1:23">
      <c r="A390" s="278"/>
      <c r="B390" s="67"/>
      <c r="C390" s="279"/>
      <c r="D390" s="280">
        <f>SUMPRODUCT((Archives!$N$1005:$N$10000=Lang!A$4)*(Archives!$F$1005:$F$10000=$A390)*-Archives!$A$1005:$A$10000)+SUMPRODUCT((Archives!$N$1005:$N$10000=Lang!A$5)*(Archives!$F$1005:$F$10000=$A390)*-Archives!$A$1005:$A$10000)-$C390+$I390</f>
        <v>0</v>
      </c>
      <c r="E390" s="281"/>
      <c r="F390" s="282"/>
      <c r="G390" s="283"/>
      <c r="H390" s="284"/>
      <c r="I390" s="319"/>
      <c r="J390" s="320"/>
      <c r="K390" s="321"/>
      <c r="L390" s="322"/>
      <c r="M390" s="323"/>
      <c r="N390" s="324"/>
      <c r="O390" s="325">
        <f t="shared" si="35"/>
        <v>0</v>
      </c>
      <c r="P390" s="326"/>
      <c r="Q390" s="338">
        <f>IF(ISBLANK(A390),0,IF(Set!$F$2="TTC",IF(P390=1,O390-(O390*100)/(100+Set!$C$2),(IF(P390=2,O390-(O390*100)/(100+Set!$C$3),0))),IF(P390=1,O390*Set!$C$2/(100),(IF(P390=2,O390*Set!$C$3/(100),0)))))</f>
        <v>0</v>
      </c>
      <c r="R390" s="335"/>
      <c r="S390" s="336">
        <f t="shared" si="36"/>
        <v>0</v>
      </c>
      <c r="T390" s="337">
        <f t="shared" si="37"/>
        <v>0</v>
      </c>
      <c r="U390" s="336">
        <f t="shared" si="38"/>
        <v>0</v>
      </c>
      <c r="V390" s="336">
        <f t="shared" si="39"/>
        <v>0</v>
      </c>
      <c r="W390" s="336">
        <f t="shared" si="40"/>
        <v>0</v>
      </c>
    </row>
    <row r="391" s="213" customFormat="1" hidden="1" spans="1:23">
      <c r="A391" s="278"/>
      <c r="B391" s="67"/>
      <c r="C391" s="279"/>
      <c r="D391" s="280">
        <f>SUMPRODUCT((Archives!$N$1005:$N$10000=Lang!A$4)*(Archives!$F$1005:$F$10000=$A391)*-Archives!$A$1005:$A$10000)+SUMPRODUCT((Archives!$N$1005:$N$10000=Lang!A$5)*(Archives!$F$1005:$F$10000=$A391)*-Archives!$A$1005:$A$10000)-$C391+$I391</f>
        <v>0</v>
      </c>
      <c r="E391" s="281"/>
      <c r="F391" s="282"/>
      <c r="G391" s="283"/>
      <c r="H391" s="284"/>
      <c r="I391" s="319"/>
      <c r="J391" s="320"/>
      <c r="K391" s="321"/>
      <c r="L391" s="322"/>
      <c r="M391" s="323"/>
      <c r="N391" s="324"/>
      <c r="O391" s="325">
        <f t="shared" si="35"/>
        <v>0</v>
      </c>
      <c r="P391" s="326"/>
      <c r="Q391" s="338">
        <f>IF(ISBLANK(A391),0,IF(Set!$F$2="TTC",IF(P391=1,O391-(O391*100)/(100+Set!$C$2),(IF(P391=2,O391-(O391*100)/(100+Set!$C$3),0))),IF(P391=1,O391*Set!$C$2/(100),(IF(P391=2,O391*Set!$C$3/(100),0)))))</f>
        <v>0</v>
      </c>
      <c r="R391" s="335"/>
      <c r="S391" s="336">
        <f t="shared" si="36"/>
        <v>0</v>
      </c>
      <c r="T391" s="337">
        <f t="shared" si="37"/>
        <v>0</v>
      </c>
      <c r="U391" s="336">
        <f t="shared" si="38"/>
        <v>0</v>
      </c>
      <c r="V391" s="336">
        <f t="shared" si="39"/>
        <v>0</v>
      </c>
      <c r="W391" s="336">
        <f t="shared" si="40"/>
        <v>0</v>
      </c>
    </row>
    <row r="392" s="213" customFormat="1" hidden="1" spans="1:23">
      <c r="A392" s="278"/>
      <c r="B392" s="67"/>
      <c r="C392" s="279"/>
      <c r="D392" s="280">
        <f>SUMPRODUCT((Archives!$N$1005:$N$10000=Lang!A$4)*(Archives!$F$1005:$F$10000=$A392)*-Archives!$A$1005:$A$10000)+SUMPRODUCT((Archives!$N$1005:$N$10000=Lang!A$5)*(Archives!$F$1005:$F$10000=$A392)*-Archives!$A$1005:$A$10000)-$C392+$I392</f>
        <v>0</v>
      </c>
      <c r="E392" s="281"/>
      <c r="F392" s="282"/>
      <c r="G392" s="283"/>
      <c r="H392" s="284"/>
      <c r="I392" s="319"/>
      <c r="J392" s="320"/>
      <c r="K392" s="321"/>
      <c r="L392" s="322"/>
      <c r="M392" s="323"/>
      <c r="N392" s="324"/>
      <c r="O392" s="325">
        <f t="shared" si="35"/>
        <v>0</v>
      </c>
      <c r="P392" s="326"/>
      <c r="Q392" s="338">
        <f>IF(ISBLANK(A392),0,IF(Set!$F$2="TTC",IF(P392=1,O392-(O392*100)/(100+Set!$C$2),(IF(P392=2,O392-(O392*100)/(100+Set!$C$3),0))),IF(P392=1,O392*Set!$C$2/(100),(IF(P392=2,O392*Set!$C$3/(100),0)))))</f>
        <v>0</v>
      </c>
      <c r="R392" s="335"/>
      <c r="S392" s="336">
        <f t="shared" si="36"/>
        <v>0</v>
      </c>
      <c r="T392" s="337">
        <f t="shared" si="37"/>
        <v>0</v>
      </c>
      <c r="U392" s="336">
        <f t="shared" si="38"/>
        <v>0</v>
      </c>
      <c r="V392" s="336">
        <f t="shared" si="39"/>
        <v>0</v>
      </c>
      <c r="W392" s="336">
        <f t="shared" si="40"/>
        <v>0</v>
      </c>
    </row>
    <row r="393" s="213" customFormat="1" hidden="1" spans="1:23">
      <c r="A393" s="278"/>
      <c r="B393" s="67"/>
      <c r="C393" s="279"/>
      <c r="D393" s="280">
        <f>SUMPRODUCT((Archives!$N$1005:$N$10000=Lang!A$4)*(Archives!$F$1005:$F$10000=$A393)*-Archives!$A$1005:$A$10000)+SUMPRODUCT((Archives!$N$1005:$N$10000=Lang!A$5)*(Archives!$F$1005:$F$10000=$A393)*-Archives!$A$1005:$A$10000)-$C393+$I393</f>
        <v>0</v>
      </c>
      <c r="E393" s="281"/>
      <c r="F393" s="282"/>
      <c r="G393" s="283"/>
      <c r="H393" s="284"/>
      <c r="I393" s="319"/>
      <c r="J393" s="320"/>
      <c r="K393" s="321"/>
      <c r="L393" s="322"/>
      <c r="M393" s="323"/>
      <c r="N393" s="324"/>
      <c r="O393" s="325">
        <f t="shared" si="35"/>
        <v>0</v>
      </c>
      <c r="P393" s="326"/>
      <c r="Q393" s="338">
        <f>IF(ISBLANK(A393),0,IF(Set!$F$2="TTC",IF(P393=1,O393-(O393*100)/(100+Set!$C$2),(IF(P393=2,O393-(O393*100)/(100+Set!$C$3),0))),IF(P393=1,O393*Set!$C$2/(100),(IF(P393=2,O393*Set!$C$3/(100),0)))))</f>
        <v>0</v>
      </c>
      <c r="R393" s="335"/>
      <c r="S393" s="336">
        <f t="shared" si="36"/>
        <v>0</v>
      </c>
      <c r="T393" s="337">
        <f t="shared" si="37"/>
        <v>0</v>
      </c>
      <c r="U393" s="336">
        <f t="shared" si="38"/>
        <v>0</v>
      </c>
      <c r="V393" s="336">
        <f t="shared" si="39"/>
        <v>0</v>
      </c>
      <c r="W393" s="336">
        <f t="shared" si="40"/>
        <v>0</v>
      </c>
    </row>
    <row r="394" s="213" customFormat="1" hidden="1" spans="1:23">
      <c r="A394" s="278"/>
      <c r="B394" s="67"/>
      <c r="C394" s="279"/>
      <c r="D394" s="280">
        <f>SUMPRODUCT((Archives!$N$1005:$N$10000=Lang!A$4)*(Archives!$F$1005:$F$10000=$A394)*-Archives!$A$1005:$A$10000)+SUMPRODUCT((Archives!$N$1005:$N$10000=Lang!A$5)*(Archives!$F$1005:$F$10000=$A394)*-Archives!$A$1005:$A$10000)-$C394+$I394</f>
        <v>0</v>
      </c>
      <c r="E394" s="281"/>
      <c r="F394" s="282"/>
      <c r="G394" s="283"/>
      <c r="H394" s="284"/>
      <c r="I394" s="319"/>
      <c r="J394" s="320"/>
      <c r="K394" s="321"/>
      <c r="L394" s="322"/>
      <c r="M394" s="323"/>
      <c r="N394" s="324"/>
      <c r="O394" s="325">
        <f t="shared" si="35"/>
        <v>0</v>
      </c>
      <c r="P394" s="326"/>
      <c r="Q394" s="338">
        <f>IF(ISBLANK(A394),0,IF(Set!$F$2="TTC",IF(P394=1,O394-(O394*100)/(100+Set!$C$2),(IF(P394=2,O394-(O394*100)/(100+Set!$C$3),0))),IF(P394=1,O394*Set!$C$2/(100),(IF(P394=2,O394*Set!$C$3/(100),0)))))</f>
        <v>0</v>
      </c>
      <c r="R394" s="335"/>
      <c r="S394" s="336">
        <f t="shared" si="36"/>
        <v>0</v>
      </c>
      <c r="T394" s="337">
        <f t="shared" si="37"/>
        <v>0</v>
      </c>
      <c r="U394" s="336">
        <f t="shared" si="38"/>
        <v>0</v>
      </c>
      <c r="V394" s="336">
        <f t="shared" si="39"/>
        <v>0</v>
      </c>
      <c r="W394" s="336">
        <f t="shared" si="40"/>
        <v>0</v>
      </c>
    </row>
    <row r="395" s="213" customFormat="1" hidden="1" spans="1:23">
      <c r="A395" s="278"/>
      <c r="B395" s="67"/>
      <c r="C395" s="279"/>
      <c r="D395" s="280">
        <f>SUMPRODUCT((Archives!$N$1005:$N$10000=Lang!A$4)*(Archives!$F$1005:$F$10000=$A395)*-Archives!$A$1005:$A$10000)+SUMPRODUCT((Archives!$N$1005:$N$10000=Lang!A$5)*(Archives!$F$1005:$F$10000=$A395)*-Archives!$A$1005:$A$10000)-$C395+$I395</f>
        <v>0</v>
      </c>
      <c r="E395" s="281"/>
      <c r="F395" s="282"/>
      <c r="G395" s="283"/>
      <c r="H395" s="284"/>
      <c r="I395" s="319"/>
      <c r="J395" s="320"/>
      <c r="K395" s="321"/>
      <c r="L395" s="322"/>
      <c r="M395" s="323"/>
      <c r="N395" s="324"/>
      <c r="O395" s="325">
        <f t="shared" si="35"/>
        <v>0</v>
      </c>
      <c r="P395" s="326"/>
      <c r="Q395" s="338">
        <f>IF(ISBLANK(A395),0,IF(Set!$F$2="TTC",IF(P395=1,O395-(O395*100)/(100+Set!$C$2),(IF(P395=2,O395-(O395*100)/(100+Set!$C$3),0))),IF(P395=1,O395*Set!$C$2/(100),(IF(P395=2,O395*Set!$C$3/(100),0)))))</f>
        <v>0</v>
      </c>
      <c r="R395" s="335"/>
      <c r="S395" s="336">
        <f t="shared" si="36"/>
        <v>0</v>
      </c>
      <c r="T395" s="337">
        <f t="shared" si="37"/>
        <v>0</v>
      </c>
      <c r="U395" s="336">
        <f t="shared" si="38"/>
        <v>0</v>
      </c>
      <c r="V395" s="336">
        <f t="shared" si="39"/>
        <v>0</v>
      </c>
      <c r="W395" s="336">
        <f t="shared" si="40"/>
        <v>0</v>
      </c>
    </row>
    <row r="396" s="213" customFormat="1" hidden="1" spans="1:23">
      <c r="A396" s="278"/>
      <c r="B396" s="67"/>
      <c r="C396" s="279"/>
      <c r="D396" s="280">
        <f>SUMPRODUCT((Archives!$N$1005:$N$10000=Lang!A$4)*(Archives!$F$1005:$F$10000=$A396)*-Archives!$A$1005:$A$10000)+SUMPRODUCT((Archives!$N$1005:$N$10000=Lang!A$5)*(Archives!$F$1005:$F$10000=$A396)*-Archives!$A$1005:$A$10000)-$C396+$I396</f>
        <v>0</v>
      </c>
      <c r="E396" s="281"/>
      <c r="F396" s="282"/>
      <c r="G396" s="283"/>
      <c r="H396" s="284"/>
      <c r="I396" s="319"/>
      <c r="J396" s="320"/>
      <c r="K396" s="321"/>
      <c r="L396" s="322"/>
      <c r="M396" s="323"/>
      <c r="N396" s="324"/>
      <c r="O396" s="325">
        <f t="shared" si="35"/>
        <v>0</v>
      </c>
      <c r="P396" s="326"/>
      <c r="Q396" s="338">
        <f>IF(ISBLANK(A396),0,IF(Set!$F$2="TTC",IF(P396=1,O396-(O396*100)/(100+Set!$C$2),(IF(P396=2,O396-(O396*100)/(100+Set!$C$3),0))),IF(P396=1,O396*Set!$C$2/(100),(IF(P396=2,O396*Set!$C$3/(100),0)))))</f>
        <v>0</v>
      </c>
      <c r="R396" s="335"/>
      <c r="S396" s="336">
        <f t="shared" si="36"/>
        <v>0</v>
      </c>
      <c r="T396" s="337">
        <f t="shared" si="37"/>
        <v>0</v>
      </c>
      <c r="U396" s="336">
        <f t="shared" si="38"/>
        <v>0</v>
      </c>
      <c r="V396" s="336">
        <f t="shared" si="39"/>
        <v>0</v>
      </c>
      <c r="W396" s="336">
        <f t="shared" si="40"/>
        <v>0</v>
      </c>
    </row>
    <row r="397" s="213" customFormat="1" hidden="1" spans="1:23">
      <c r="A397" s="278"/>
      <c r="B397" s="67"/>
      <c r="C397" s="279"/>
      <c r="D397" s="280">
        <f>SUMPRODUCT((Archives!$N$1005:$N$10000=Lang!A$4)*(Archives!$F$1005:$F$10000=$A397)*-Archives!$A$1005:$A$10000)+SUMPRODUCT((Archives!$N$1005:$N$10000=Lang!A$5)*(Archives!$F$1005:$F$10000=$A397)*-Archives!$A$1005:$A$10000)-$C397+$I397</f>
        <v>0</v>
      </c>
      <c r="E397" s="281"/>
      <c r="F397" s="282"/>
      <c r="G397" s="283"/>
      <c r="H397" s="284"/>
      <c r="I397" s="319"/>
      <c r="J397" s="320"/>
      <c r="K397" s="321"/>
      <c r="L397" s="322"/>
      <c r="M397" s="323"/>
      <c r="N397" s="324"/>
      <c r="O397" s="325">
        <f t="shared" si="35"/>
        <v>0</v>
      </c>
      <c r="P397" s="326"/>
      <c r="Q397" s="338">
        <f>IF(ISBLANK(A397),0,IF(Set!$F$2="TTC",IF(P397=1,O397-(O397*100)/(100+Set!$C$2),(IF(P397=2,O397-(O397*100)/(100+Set!$C$3),0))),IF(P397=1,O397*Set!$C$2/(100),(IF(P397=2,O397*Set!$C$3/(100),0)))))</f>
        <v>0</v>
      </c>
      <c r="R397" s="335"/>
      <c r="S397" s="336">
        <f t="shared" si="36"/>
        <v>0</v>
      </c>
      <c r="T397" s="337">
        <f t="shared" si="37"/>
        <v>0</v>
      </c>
      <c r="U397" s="336">
        <f t="shared" si="38"/>
        <v>0</v>
      </c>
      <c r="V397" s="336">
        <f t="shared" si="39"/>
        <v>0</v>
      </c>
      <c r="W397" s="336">
        <f t="shared" si="40"/>
        <v>0</v>
      </c>
    </row>
    <row r="398" s="213" customFormat="1" hidden="1" spans="1:23">
      <c r="A398" s="278"/>
      <c r="B398" s="67"/>
      <c r="C398" s="279"/>
      <c r="D398" s="280">
        <f>SUMPRODUCT((Archives!$N$1005:$N$10000=Lang!A$4)*(Archives!$F$1005:$F$10000=$A398)*-Archives!$A$1005:$A$10000)+SUMPRODUCT((Archives!$N$1005:$N$10000=Lang!A$5)*(Archives!$F$1005:$F$10000=$A398)*-Archives!$A$1005:$A$10000)-$C398+$I398</f>
        <v>0</v>
      </c>
      <c r="E398" s="281"/>
      <c r="F398" s="282"/>
      <c r="G398" s="283"/>
      <c r="H398" s="284"/>
      <c r="I398" s="319"/>
      <c r="J398" s="320"/>
      <c r="K398" s="321"/>
      <c r="L398" s="322"/>
      <c r="M398" s="323"/>
      <c r="N398" s="324"/>
      <c r="O398" s="325">
        <f t="shared" si="35"/>
        <v>0</v>
      </c>
      <c r="P398" s="326"/>
      <c r="Q398" s="338">
        <f>IF(ISBLANK(A398),0,IF(Set!$F$2="TTC",IF(P398=1,O398-(O398*100)/(100+Set!$C$2),(IF(P398=2,O398-(O398*100)/(100+Set!$C$3),0))),IF(P398=1,O398*Set!$C$2/(100),(IF(P398=2,O398*Set!$C$3/(100),0)))))</f>
        <v>0</v>
      </c>
      <c r="R398" s="335"/>
      <c r="S398" s="336">
        <f t="shared" si="36"/>
        <v>0</v>
      </c>
      <c r="T398" s="337">
        <f t="shared" si="37"/>
        <v>0</v>
      </c>
      <c r="U398" s="336">
        <f t="shared" si="38"/>
        <v>0</v>
      </c>
      <c r="V398" s="336">
        <f t="shared" si="39"/>
        <v>0</v>
      </c>
      <c r="W398" s="336">
        <f t="shared" si="40"/>
        <v>0</v>
      </c>
    </row>
    <row r="399" s="213" customFormat="1" hidden="1" spans="1:23">
      <c r="A399" s="278"/>
      <c r="B399" s="67"/>
      <c r="C399" s="279"/>
      <c r="D399" s="280">
        <f>SUMPRODUCT((Archives!$N$1005:$N$10000=Lang!A$4)*(Archives!$F$1005:$F$10000=$A399)*-Archives!$A$1005:$A$10000)+SUMPRODUCT((Archives!$N$1005:$N$10000=Lang!A$5)*(Archives!$F$1005:$F$10000=$A399)*-Archives!$A$1005:$A$10000)-$C399+$I399</f>
        <v>0</v>
      </c>
      <c r="E399" s="281"/>
      <c r="F399" s="282"/>
      <c r="G399" s="283"/>
      <c r="H399" s="284"/>
      <c r="I399" s="319"/>
      <c r="J399" s="320"/>
      <c r="K399" s="321"/>
      <c r="L399" s="322"/>
      <c r="M399" s="323"/>
      <c r="N399" s="324"/>
      <c r="O399" s="325">
        <f t="shared" si="35"/>
        <v>0</v>
      </c>
      <c r="P399" s="326"/>
      <c r="Q399" s="338">
        <f>IF(ISBLANK(A399),0,IF(Set!$F$2="TTC",IF(P399=1,O399-(O399*100)/(100+Set!$C$2),(IF(P399=2,O399-(O399*100)/(100+Set!$C$3),0))),IF(P399=1,O399*Set!$C$2/(100),(IF(P399=2,O399*Set!$C$3/(100),0)))))</f>
        <v>0</v>
      </c>
      <c r="R399" s="335"/>
      <c r="S399" s="336">
        <f t="shared" si="36"/>
        <v>0</v>
      </c>
      <c r="T399" s="337">
        <f t="shared" si="37"/>
        <v>0</v>
      </c>
      <c r="U399" s="336">
        <f t="shared" si="38"/>
        <v>0</v>
      </c>
      <c r="V399" s="336">
        <f t="shared" si="39"/>
        <v>0</v>
      </c>
      <c r="W399" s="336">
        <f t="shared" si="40"/>
        <v>0</v>
      </c>
    </row>
    <row r="400" s="213" customFormat="1" hidden="1" spans="1:23">
      <c r="A400" s="278"/>
      <c r="B400" s="67"/>
      <c r="C400" s="279"/>
      <c r="D400" s="280">
        <f>SUMPRODUCT((Archives!$N$1005:$N$10000=Lang!A$4)*(Archives!$F$1005:$F$10000=$A400)*-Archives!$A$1005:$A$10000)+SUMPRODUCT((Archives!$N$1005:$N$10000=Lang!A$5)*(Archives!$F$1005:$F$10000=$A400)*-Archives!$A$1005:$A$10000)-$C400+$I400</f>
        <v>0</v>
      </c>
      <c r="E400" s="281"/>
      <c r="F400" s="282"/>
      <c r="G400" s="283"/>
      <c r="H400" s="284"/>
      <c r="I400" s="319"/>
      <c r="J400" s="320"/>
      <c r="K400" s="321"/>
      <c r="L400" s="322"/>
      <c r="M400" s="323"/>
      <c r="N400" s="324"/>
      <c r="O400" s="325">
        <f t="shared" si="35"/>
        <v>0</v>
      </c>
      <c r="P400" s="326"/>
      <c r="Q400" s="338">
        <f>IF(ISBLANK(A400),0,IF(Set!$F$2="TTC",IF(P400=1,O400-(O400*100)/(100+Set!$C$2),(IF(P400=2,O400-(O400*100)/(100+Set!$C$3),0))),IF(P400=1,O400*Set!$C$2/(100),(IF(P400=2,O400*Set!$C$3/(100),0)))))</f>
        <v>0</v>
      </c>
      <c r="R400" s="335"/>
      <c r="S400" s="336">
        <f t="shared" si="36"/>
        <v>0</v>
      </c>
      <c r="T400" s="337">
        <f t="shared" si="37"/>
        <v>0</v>
      </c>
      <c r="U400" s="336">
        <f t="shared" si="38"/>
        <v>0</v>
      </c>
      <c r="V400" s="336">
        <f t="shared" si="39"/>
        <v>0</v>
      </c>
      <c r="W400" s="336">
        <f t="shared" si="40"/>
        <v>0</v>
      </c>
    </row>
    <row r="401" s="213" customFormat="1" hidden="1" spans="1:23">
      <c r="A401" s="278"/>
      <c r="B401" s="67"/>
      <c r="C401" s="279"/>
      <c r="D401" s="280">
        <f>SUMPRODUCT((Archives!$N$1005:$N$10000=Lang!A$4)*(Archives!$F$1005:$F$10000=$A401)*-Archives!$A$1005:$A$10000)+SUMPRODUCT((Archives!$N$1005:$N$10000=Lang!A$5)*(Archives!$F$1005:$F$10000=$A401)*-Archives!$A$1005:$A$10000)-$C401+$I401</f>
        <v>0</v>
      </c>
      <c r="E401" s="281"/>
      <c r="F401" s="282"/>
      <c r="G401" s="283"/>
      <c r="H401" s="284"/>
      <c r="I401" s="319"/>
      <c r="J401" s="320"/>
      <c r="K401" s="321"/>
      <c r="L401" s="322"/>
      <c r="M401" s="323"/>
      <c r="N401" s="324"/>
      <c r="O401" s="325">
        <f t="shared" ref="O401:O464" si="41">IF(D$10="No",0,IF(C401=0,0,SUM(C401*F401)*(100-N401)/100))</f>
        <v>0</v>
      </c>
      <c r="P401" s="326"/>
      <c r="Q401" s="338">
        <f>IF(ISBLANK(A401),0,IF(Set!$F$2="TTC",IF(P401=1,O401-(O401*100)/(100+Set!$C$2),(IF(P401=2,O401-(O401*100)/(100+Set!$C$3),0))),IF(P401=1,O401*Set!$C$2/(100),(IF(P401=2,O401*Set!$C$3/(100),0)))))</f>
        <v>0</v>
      </c>
      <c r="R401" s="335"/>
      <c r="S401" s="336">
        <f t="shared" ref="S401:S464" si="42">O401-(C401*G401)</f>
        <v>0</v>
      </c>
      <c r="T401" s="337">
        <f t="shared" ref="T401:T464" si="43">C401*K401</f>
        <v>0</v>
      </c>
      <c r="U401" s="336">
        <f t="shared" ref="U401:U464" si="44">C401*F401</f>
        <v>0</v>
      </c>
      <c r="V401" s="336">
        <f t="shared" ref="V401:V464" si="45">G401*D401</f>
        <v>0</v>
      </c>
      <c r="W401" s="336">
        <f t="shared" ref="W401:W464" si="46">IF(F401="",0,F401*D401)</f>
        <v>0</v>
      </c>
    </row>
    <row r="402" s="213" customFormat="1" hidden="1" spans="1:23">
      <c r="A402" s="278"/>
      <c r="B402" s="67"/>
      <c r="C402" s="279"/>
      <c r="D402" s="280">
        <f>SUMPRODUCT((Archives!$N$1005:$N$10000=Lang!A$4)*(Archives!$F$1005:$F$10000=$A402)*-Archives!$A$1005:$A$10000)+SUMPRODUCT((Archives!$N$1005:$N$10000=Lang!A$5)*(Archives!$F$1005:$F$10000=$A402)*-Archives!$A$1005:$A$10000)-$C402+$I402</f>
        <v>0</v>
      </c>
      <c r="E402" s="281"/>
      <c r="F402" s="282"/>
      <c r="G402" s="283"/>
      <c r="H402" s="284"/>
      <c r="I402" s="319"/>
      <c r="J402" s="320"/>
      <c r="K402" s="321"/>
      <c r="L402" s="322"/>
      <c r="M402" s="323"/>
      <c r="N402" s="324"/>
      <c r="O402" s="325">
        <f t="shared" si="41"/>
        <v>0</v>
      </c>
      <c r="P402" s="326"/>
      <c r="Q402" s="338">
        <f>IF(ISBLANK(A402),0,IF(Set!$F$2="TTC",IF(P402=1,O402-(O402*100)/(100+Set!$C$2),(IF(P402=2,O402-(O402*100)/(100+Set!$C$3),0))),IF(P402=1,O402*Set!$C$2/(100),(IF(P402=2,O402*Set!$C$3/(100),0)))))</f>
        <v>0</v>
      </c>
      <c r="R402" s="335"/>
      <c r="S402" s="336">
        <f t="shared" si="42"/>
        <v>0</v>
      </c>
      <c r="T402" s="337">
        <f t="shared" si="43"/>
        <v>0</v>
      </c>
      <c r="U402" s="336">
        <f t="shared" si="44"/>
        <v>0</v>
      </c>
      <c r="V402" s="336">
        <f t="shared" si="45"/>
        <v>0</v>
      </c>
      <c r="W402" s="336">
        <f t="shared" si="46"/>
        <v>0</v>
      </c>
    </row>
    <row r="403" s="213" customFormat="1" hidden="1" spans="1:23">
      <c r="A403" s="278"/>
      <c r="B403" s="67"/>
      <c r="C403" s="279"/>
      <c r="D403" s="280">
        <f>SUMPRODUCT((Archives!$N$1005:$N$10000=Lang!A$4)*(Archives!$F$1005:$F$10000=$A403)*-Archives!$A$1005:$A$10000)+SUMPRODUCT((Archives!$N$1005:$N$10000=Lang!A$5)*(Archives!$F$1005:$F$10000=$A403)*-Archives!$A$1005:$A$10000)-$C403+$I403</f>
        <v>0</v>
      </c>
      <c r="E403" s="281"/>
      <c r="F403" s="282"/>
      <c r="G403" s="283"/>
      <c r="H403" s="284"/>
      <c r="I403" s="319"/>
      <c r="J403" s="320"/>
      <c r="K403" s="321"/>
      <c r="L403" s="322"/>
      <c r="M403" s="323"/>
      <c r="N403" s="324"/>
      <c r="O403" s="325">
        <f t="shared" si="41"/>
        <v>0</v>
      </c>
      <c r="P403" s="326"/>
      <c r="Q403" s="338">
        <f>IF(ISBLANK(A403),0,IF(Set!$F$2="TTC",IF(P403=1,O403-(O403*100)/(100+Set!$C$2),(IF(P403=2,O403-(O403*100)/(100+Set!$C$3),0))),IF(P403=1,O403*Set!$C$2/(100),(IF(P403=2,O403*Set!$C$3/(100),0)))))</f>
        <v>0</v>
      </c>
      <c r="R403" s="335"/>
      <c r="S403" s="336">
        <f t="shared" si="42"/>
        <v>0</v>
      </c>
      <c r="T403" s="337">
        <f t="shared" si="43"/>
        <v>0</v>
      </c>
      <c r="U403" s="336">
        <f t="shared" si="44"/>
        <v>0</v>
      </c>
      <c r="V403" s="336">
        <f t="shared" si="45"/>
        <v>0</v>
      </c>
      <c r="W403" s="336">
        <f t="shared" si="46"/>
        <v>0</v>
      </c>
    </row>
    <row r="404" s="213" customFormat="1" hidden="1" spans="1:23">
      <c r="A404" s="278"/>
      <c r="B404" s="67"/>
      <c r="C404" s="279"/>
      <c r="D404" s="280">
        <f>SUMPRODUCT((Archives!$N$1005:$N$10000=Lang!A$4)*(Archives!$F$1005:$F$10000=$A404)*-Archives!$A$1005:$A$10000)+SUMPRODUCT((Archives!$N$1005:$N$10000=Lang!A$5)*(Archives!$F$1005:$F$10000=$A404)*-Archives!$A$1005:$A$10000)-$C404+$I404</f>
        <v>0</v>
      </c>
      <c r="E404" s="281"/>
      <c r="F404" s="282"/>
      <c r="G404" s="283"/>
      <c r="H404" s="284"/>
      <c r="I404" s="319"/>
      <c r="J404" s="320"/>
      <c r="K404" s="321"/>
      <c r="L404" s="322"/>
      <c r="M404" s="323"/>
      <c r="N404" s="324"/>
      <c r="O404" s="325">
        <f t="shared" si="41"/>
        <v>0</v>
      </c>
      <c r="P404" s="326"/>
      <c r="Q404" s="338">
        <f>IF(ISBLANK(A404),0,IF(Set!$F$2="TTC",IF(P404=1,O404-(O404*100)/(100+Set!$C$2),(IF(P404=2,O404-(O404*100)/(100+Set!$C$3),0))),IF(P404=1,O404*Set!$C$2/(100),(IF(P404=2,O404*Set!$C$3/(100),0)))))</f>
        <v>0</v>
      </c>
      <c r="R404" s="335"/>
      <c r="S404" s="336">
        <f t="shared" si="42"/>
        <v>0</v>
      </c>
      <c r="T404" s="337">
        <f t="shared" si="43"/>
        <v>0</v>
      </c>
      <c r="U404" s="336">
        <f t="shared" si="44"/>
        <v>0</v>
      </c>
      <c r="V404" s="336">
        <f t="shared" si="45"/>
        <v>0</v>
      </c>
      <c r="W404" s="336">
        <f t="shared" si="46"/>
        <v>0</v>
      </c>
    </row>
    <row r="405" s="213" customFormat="1" hidden="1" spans="1:23">
      <c r="A405" s="278"/>
      <c r="B405" s="67"/>
      <c r="C405" s="279"/>
      <c r="D405" s="280">
        <f>SUMPRODUCT((Archives!$N$1005:$N$10000=Lang!A$4)*(Archives!$F$1005:$F$10000=$A405)*-Archives!$A$1005:$A$10000)+SUMPRODUCT((Archives!$N$1005:$N$10000=Lang!A$5)*(Archives!$F$1005:$F$10000=$A405)*-Archives!$A$1005:$A$10000)-$C405+$I405</f>
        <v>0</v>
      </c>
      <c r="E405" s="281"/>
      <c r="F405" s="282"/>
      <c r="G405" s="283"/>
      <c r="H405" s="284"/>
      <c r="I405" s="319"/>
      <c r="J405" s="320"/>
      <c r="K405" s="321"/>
      <c r="L405" s="322"/>
      <c r="M405" s="323"/>
      <c r="N405" s="324"/>
      <c r="O405" s="325">
        <f t="shared" si="41"/>
        <v>0</v>
      </c>
      <c r="P405" s="326"/>
      <c r="Q405" s="338">
        <f>IF(ISBLANK(A405),0,IF(Set!$F$2="TTC",IF(P405=1,O405-(O405*100)/(100+Set!$C$2),(IF(P405=2,O405-(O405*100)/(100+Set!$C$3),0))),IF(P405=1,O405*Set!$C$2/(100),(IF(P405=2,O405*Set!$C$3/(100),0)))))</f>
        <v>0</v>
      </c>
      <c r="R405" s="335"/>
      <c r="S405" s="336">
        <f t="shared" si="42"/>
        <v>0</v>
      </c>
      <c r="T405" s="337">
        <f t="shared" si="43"/>
        <v>0</v>
      </c>
      <c r="U405" s="336">
        <f t="shared" si="44"/>
        <v>0</v>
      </c>
      <c r="V405" s="336">
        <f t="shared" si="45"/>
        <v>0</v>
      </c>
      <c r="W405" s="336">
        <f t="shared" si="46"/>
        <v>0</v>
      </c>
    </row>
    <row r="406" s="213" customFormat="1" hidden="1" spans="1:23">
      <c r="A406" s="278"/>
      <c r="B406" s="67"/>
      <c r="C406" s="279"/>
      <c r="D406" s="280">
        <f>SUMPRODUCT((Archives!$N$1005:$N$10000=Lang!A$4)*(Archives!$F$1005:$F$10000=$A406)*-Archives!$A$1005:$A$10000)+SUMPRODUCT((Archives!$N$1005:$N$10000=Lang!A$5)*(Archives!$F$1005:$F$10000=$A406)*-Archives!$A$1005:$A$10000)-$C406+$I406</f>
        <v>0</v>
      </c>
      <c r="E406" s="281"/>
      <c r="F406" s="282"/>
      <c r="G406" s="283"/>
      <c r="H406" s="284"/>
      <c r="I406" s="319"/>
      <c r="J406" s="320"/>
      <c r="K406" s="321"/>
      <c r="L406" s="322"/>
      <c r="M406" s="323"/>
      <c r="N406" s="324"/>
      <c r="O406" s="325">
        <f t="shared" si="41"/>
        <v>0</v>
      </c>
      <c r="P406" s="326"/>
      <c r="Q406" s="338">
        <f>IF(ISBLANK(A406),0,IF(Set!$F$2="TTC",IF(P406=1,O406-(O406*100)/(100+Set!$C$2),(IF(P406=2,O406-(O406*100)/(100+Set!$C$3),0))),IF(P406=1,O406*Set!$C$2/(100),(IF(P406=2,O406*Set!$C$3/(100),0)))))</f>
        <v>0</v>
      </c>
      <c r="R406" s="335"/>
      <c r="S406" s="336">
        <f t="shared" si="42"/>
        <v>0</v>
      </c>
      <c r="T406" s="337">
        <f t="shared" si="43"/>
        <v>0</v>
      </c>
      <c r="U406" s="336">
        <f t="shared" si="44"/>
        <v>0</v>
      </c>
      <c r="V406" s="336">
        <f t="shared" si="45"/>
        <v>0</v>
      </c>
      <c r="W406" s="336">
        <f t="shared" si="46"/>
        <v>0</v>
      </c>
    </row>
    <row r="407" s="213" customFormat="1" hidden="1" spans="1:23">
      <c r="A407" s="278"/>
      <c r="B407" s="67"/>
      <c r="C407" s="279"/>
      <c r="D407" s="280">
        <f>SUMPRODUCT((Archives!$N$1005:$N$10000=Lang!A$4)*(Archives!$F$1005:$F$10000=$A407)*-Archives!$A$1005:$A$10000)+SUMPRODUCT((Archives!$N$1005:$N$10000=Lang!A$5)*(Archives!$F$1005:$F$10000=$A407)*-Archives!$A$1005:$A$10000)-$C407+$I407</f>
        <v>0</v>
      </c>
      <c r="E407" s="281"/>
      <c r="F407" s="282"/>
      <c r="G407" s="283"/>
      <c r="H407" s="284"/>
      <c r="I407" s="319"/>
      <c r="J407" s="320"/>
      <c r="K407" s="321"/>
      <c r="L407" s="322"/>
      <c r="M407" s="323"/>
      <c r="N407" s="324"/>
      <c r="O407" s="325">
        <f t="shared" si="41"/>
        <v>0</v>
      </c>
      <c r="P407" s="326"/>
      <c r="Q407" s="338">
        <f>IF(ISBLANK(A407),0,IF(Set!$F$2="TTC",IF(P407=1,O407-(O407*100)/(100+Set!$C$2),(IF(P407=2,O407-(O407*100)/(100+Set!$C$3),0))),IF(P407=1,O407*Set!$C$2/(100),(IF(P407=2,O407*Set!$C$3/(100),0)))))</f>
        <v>0</v>
      </c>
      <c r="R407" s="335"/>
      <c r="S407" s="336">
        <f t="shared" si="42"/>
        <v>0</v>
      </c>
      <c r="T407" s="337">
        <f t="shared" si="43"/>
        <v>0</v>
      </c>
      <c r="U407" s="336">
        <f t="shared" si="44"/>
        <v>0</v>
      </c>
      <c r="V407" s="336">
        <f t="shared" si="45"/>
        <v>0</v>
      </c>
      <c r="W407" s="336">
        <f t="shared" si="46"/>
        <v>0</v>
      </c>
    </row>
    <row r="408" s="213" customFormat="1" hidden="1" spans="1:23">
      <c r="A408" s="278"/>
      <c r="B408" s="67"/>
      <c r="C408" s="279"/>
      <c r="D408" s="280">
        <f>SUMPRODUCT((Archives!$N$1005:$N$10000=Lang!A$4)*(Archives!$F$1005:$F$10000=$A408)*-Archives!$A$1005:$A$10000)+SUMPRODUCT((Archives!$N$1005:$N$10000=Lang!A$5)*(Archives!$F$1005:$F$10000=$A408)*-Archives!$A$1005:$A$10000)-$C408+$I408</f>
        <v>0</v>
      </c>
      <c r="E408" s="281"/>
      <c r="F408" s="282"/>
      <c r="G408" s="283"/>
      <c r="H408" s="284"/>
      <c r="I408" s="319"/>
      <c r="J408" s="320"/>
      <c r="K408" s="321"/>
      <c r="L408" s="322"/>
      <c r="M408" s="323"/>
      <c r="N408" s="324"/>
      <c r="O408" s="325">
        <f t="shared" si="41"/>
        <v>0</v>
      </c>
      <c r="P408" s="326"/>
      <c r="Q408" s="338">
        <f>IF(ISBLANK(A408),0,IF(Set!$F$2="TTC",IF(P408=1,O408-(O408*100)/(100+Set!$C$2),(IF(P408=2,O408-(O408*100)/(100+Set!$C$3),0))),IF(P408=1,O408*Set!$C$2/(100),(IF(P408=2,O408*Set!$C$3/(100),0)))))</f>
        <v>0</v>
      </c>
      <c r="R408" s="335"/>
      <c r="S408" s="336">
        <f t="shared" si="42"/>
        <v>0</v>
      </c>
      <c r="T408" s="337">
        <f t="shared" si="43"/>
        <v>0</v>
      </c>
      <c r="U408" s="336">
        <f t="shared" si="44"/>
        <v>0</v>
      </c>
      <c r="V408" s="336">
        <f t="shared" si="45"/>
        <v>0</v>
      </c>
      <c r="W408" s="336">
        <f t="shared" si="46"/>
        <v>0</v>
      </c>
    </row>
    <row r="409" s="213" customFormat="1" hidden="1" spans="1:23">
      <c r="A409" s="278"/>
      <c r="B409" s="67"/>
      <c r="C409" s="279"/>
      <c r="D409" s="280">
        <f>SUMPRODUCT((Archives!$N$1005:$N$10000=Lang!A$4)*(Archives!$F$1005:$F$10000=$A409)*-Archives!$A$1005:$A$10000)+SUMPRODUCT((Archives!$N$1005:$N$10000=Lang!A$5)*(Archives!$F$1005:$F$10000=$A409)*-Archives!$A$1005:$A$10000)-$C409+$I409</f>
        <v>0</v>
      </c>
      <c r="E409" s="281"/>
      <c r="F409" s="282"/>
      <c r="G409" s="283"/>
      <c r="H409" s="284"/>
      <c r="I409" s="319"/>
      <c r="J409" s="320"/>
      <c r="K409" s="321"/>
      <c r="L409" s="322"/>
      <c r="M409" s="323"/>
      <c r="N409" s="324"/>
      <c r="O409" s="325">
        <f t="shared" si="41"/>
        <v>0</v>
      </c>
      <c r="P409" s="326"/>
      <c r="Q409" s="338">
        <f>IF(ISBLANK(A409),0,IF(Set!$F$2="TTC",IF(P409=1,O409-(O409*100)/(100+Set!$C$2),(IF(P409=2,O409-(O409*100)/(100+Set!$C$3),0))),IF(P409=1,O409*Set!$C$2/(100),(IF(P409=2,O409*Set!$C$3/(100),0)))))</f>
        <v>0</v>
      </c>
      <c r="R409" s="335"/>
      <c r="S409" s="336">
        <f t="shared" si="42"/>
        <v>0</v>
      </c>
      <c r="T409" s="337">
        <f t="shared" si="43"/>
        <v>0</v>
      </c>
      <c r="U409" s="336">
        <f t="shared" si="44"/>
        <v>0</v>
      </c>
      <c r="V409" s="336">
        <f t="shared" si="45"/>
        <v>0</v>
      </c>
      <c r="W409" s="336">
        <f t="shared" si="46"/>
        <v>0</v>
      </c>
    </row>
    <row r="410" s="213" customFormat="1" hidden="1" spans="1:23">
      <c r="A410" s="278"/>
      <c r="B410" s="67"/>
      <c r="C410" s="279"/>
      <c r="D410" s="280">
        <f>SUMPRODUCT((Archives!$N$1005:$N$10000=Lang!A$4)*(Archives!$F$1005:$F$10000=$A410)*-Archives!$A$1005:$A$10000)+SUMPRODUCT((Archives!$N$1005:$N$10000=Lang!A$5)*(Archives!$F$1005:$F$10000=$A410)*-Archives!$A$1005:$A$10000)-$C410+$I410</f>
        <v>0</v>
      </c>
      <c r="E410" s="281"/>
      <c r="F410" s="282"/>
      <c r="G410" s="283"/>
      <c r="H410" s="284"/>
      <c r="I410" s="319"/>
      <c r="J410" s="320"/>
      <c r="K410" s="321"/>
      <c r="L410" s="322"/>
      <c r="M410" s="323"/>
      <c r="N410" s="324"/>
      <c r="O410" s="325">
        <f t="shared" si="41"/>
        <v>0</v>
      </c>
      <c r="P410" s="326"/>
      <c r="Q410" s="338">
        <f>IF(ISBLANK(A410),0,IF(Set!$F$2="TTC",IF(P410=1,O410-(O410*100)/(100+Set!$C$2),(IF(P410=2,O410-(O410*100)/(100+Set!$C$3),0))),IF(P410=1,O410*Set!$C$2/(100),(IF(P410=2,O410*Set!$C$3/(100),0)))))</f>
        <v>0</v>
      </c>
      <c r="R410" s="335"/>
      <c r="S410" s="336">
        <f t="shared" si="42"/>
        <v>0</v>
      </c>
      <c r="T410" s="337">
        <f t="shared" si="43"/>
        <v>0</v>
      </c>
      <c r="U410" s="336">
        <f t="shared" si="44"/>
        <v>0</v>
      </c>
      <c r="V410" s="336">
        <f t="shared" si="45"/>
        <v>0</v>
      </c>
      <c r="W410" s="336">
        <f t="shared" si="46"/>
        <v>0</v>
      </c>
    </row>
    <row r="411" s="213" customFormat="1" hidden="1" spans="1:23">
      <c r="A411" s="278"/>
      <c r="B411" s="67"/>
      <c r="C411" s="279"/>
      <c r="D411" s="280">
        <f>SUMPRODUCT((Archives!$N$1005:$N$10000=Lang!A$4)*(Archives!$F$1005:$F$10000=$A411)*-Archives!$A$1005:$A$10000)+SUMPRODUCT((Archives!$N$1005:$N$10000=Lang!A$5)*(Archives!$F$1005:$F$10000=$A411)*-Archives!$A$1005:$A$10000)-$C411+$I411</f>
        <v>0</v>
      </c>
      <c r="E411" s="281"/>
      <c r="F411" s="282"/>
      <c r="G411" s="283"/>
      <c r="H411" s="284"/>
      <c r="I411" s="319"/>
      <c r="J411" s="320"/>
      <c r="K411" s="321"/>
      <c r="L411" s="322"/>
      <c r="M411" s="323"/>
      <c r="N411" s="324"/>
      <c r="O411" s="325">
        <f t="shared" si="41"/>
        <v>0</v>
      </c>
      <c r="P411" s="326"/>
      <c r="Q411" s="338">
        <f>IF(ISBLANK(A411),0,IF(Set!$F$2="TTC",IF(P411=1,O411-(O411*100)/(100+Set!$C$2),(IF(P411=2,O411-(O411*100)/(100+Set!$C$3),0))),IF(P411=1,O411*Set!$C$2/(100),(IF(P411=2,O411*Set!$C$3/(100),0)))))</f>
        <v>0</v>
      </c>
      <c r="R411" s="335"/>
      <c r="S411" s="336">
        <f t="shared" si="42"/>
        <v>0</v>
      </c>
      <c r="T411" s="337">
        <f t="shared" si="43"/>
        <v>0</v>
      </c>
      <c r="U411" s="336">
        <f t="shared" si="44"/>
        <v>0</v>
      </c>
      <c r="V411" s="336">
        <f t="shared" si="45"/>
        <v>0</v>
      </c>
      <c r="W411" s="336">
        <f t="shared" si="46"/>
        <v>0</v>
      </c>
    </row>
    <row r="412" s="213" customFormat="1" hidden="1" spans="1:23">
      <c r="A412" s="278"/>
      <c r="B412" s="67"/>
      <c r="C412" s="279"/>
      <c r="D412" s="280">
        <f>SUMPRODUCT((Archives!$N$1005:$N$10000=Lang!A$4)*(Archives!$F$1005:$F$10000=$A412)*-Archives!$A$1005:$A$10000)+SUMPRODUCT((Archives!$N$1005:$N$10000=Lang!A$5)*(Archives!$F$1005:$F$10000=$A412)*-Archives!$A$1005:$A$10000)-$C412+$I412</f>
        <v>0</v>
      </c>
      <c r="E412" s="281"/>
      <c r="F412" s="282"/>
      <c r="G412" s="283"/>
      <c r="H412" s="284"/>
      <c r="I412" s="319"/>
      <c r="J412" s="320"/>
      <c r="K412" s="321"/>
      <c r="L412" s="322"/>
      <c r="M412" s="323"/>
      <c r="N412" s="324"/>
      <c r="O412" s="325">
        <f t="shared" si="41"/>
        <v>0</v>
      </c>
      <c r="P412" s="326"/>
      <c r="Q412" s="338">
        <f>IF(ISBLANK(A412),0,IF(Set!$F$2="TTC",IF(P412=1,O412-(O412*100)/(100+Set!$C$2),(IF(P412=2,O412-(O412*100)/(100+Set!$C$3),0))),IF(P412=1,O412*Set!$C$2/(100),(IF(P412=2,O412*Set!$C$3/(100),0)))))</f>
        <v>0</v>
      </c>
      <c r="R412" s="335"/>
      <c r="S412" s="336">
        <f t="shared" si="42"/>
        <v>0</v>
      </c>
      <c r="T412" s="337">
        <f t="shared" si="43"/>
        <v>0</v>
      </c>
      <c r="U412" s="336">
        <f t="shared" si="44"/>
        <v>0</v>
      </c>
      <c r="V412" s="336">
        <f t="shared" si="45"/>
        <v>0</v>
      </c>
      <c r="W412" s="336">
        <f t="shared" si="46"/>
        <v>0</v>
      </c>
    </row>
    <row r="413" s="213" customFormat="1" hidden="1" spans="1:23">
      <c r="A413" s="278"/>
      <c r="B413" s="67"/>
      <c r="C413" s="279"/>
      <c r="D413" s="280">
        <f>SUMPRODUCT((Archives!$N$1005:$N$10000=Lang!A$4)*(Archives!$F$1005:$F$10000=$A413)*-Archives!$A$1005:$A$10000)+SUMPRODUCT((Archives!$N$1005:$N$10000=Lang!A$5)*(Archives!$F$1005:$F$10000=$A413)*-Archives!$A$1005:$A$10000)-$C413+$I413</f>
        <v>0</v>
      </c>
      <c r="E413" s="281"/>
      <c r="F413" s="282"/>
      <c r="G413" s="283"/>
      <c r="H413" s="284"/>
      <c r="I413" s="319"/>
      <c r="J413" s="320"/>
      <c r="K413" s="321"/>
      <c r="L413" s="322"/>
      <c r="M413" s="323"/>
      <c r="N413" s="324"/>
      <c r="O413" s="325">
        <f t="shared" si="41"/>
        <v>0</v>
      </c>
      <c r="P413" s="326"/>
      <c r="Q413" s="338">
        <f>IF(ISBLANK(A413),0,IF(Set!$F$2="TTC",IF(P413=1,O413-(O413*100)/(100+Set!$C$2),(IF(P413=2,O413-(O413*100)/(100+Set!$C$3),0))),IF(P413=1,O413*Set!$C$2/(100),(IF(P413=2,O413*Set!$C$3/(100),0)))))</f>
        <v>0</v>
      </c>
      <c r="R413" s="335"/>
      <c r="S413" s="336">
        <f t="shared" si="42"/>
        <v>0</v>
      </c>
      <c r="T413" s="337">
        <f t="shared" si="43"/>
        <v>0</v>
      </c>
      <c r="U413" s="336">
        <f t="shared" si="44"/>
        <v>0</v>
      </c>
      <c r="V413" s="336">
        <f t="shared" si="45"/>
        <v>0</v>
      </c>
      <c r="W413" s="336">
        <f t="shared" si="46"/>
        <v>0</v>
      </c>
    </row>
    <row r="414" s="213" customFormat="1" hidden="1" spans="1:23">
      <c r="A414" s="278"/>
      <c r="B414" s="67"/>
      <c r="C414" s="279"/>
      <c r="D414" s="280">
        <f>SUMPRODUCT((Archives!$N$1005:$N$10000=Lang!A$4)*(Archives!$F$1005:$F$10000=$A414)*-Archives!$A$1005:$A$10000)+SUMPRODUCT((Archives!$N$1005:$N$10000=Lang!A$5)*(Archives!$F$1005:$F$10000=$A414)*-Archives!$A$1005:$A$10000)-$C414+$I414</f>
        <v>0</v>
      </c>
      <c r="E414" s="281"/>
      <c r="F414" s="282"/>
      <c r="G414" s="283"/>
      <c r="H414" s="284"/>
      <c r="I414" s="319"/>
      <c r="J414" s="320"/>
      <c r="K414" s="321"/>
      <c r="L414" s="322"/>
      <c r="M414" s="323"/>
      <c r="N414" s="324"/>
      <c r="O414" s="325">
        <f t="shared" si="41"/>
        <v>0</v>
      </c>
      <c r="P414" s="326"/>
      <c r="Q414" s="338">
        <f>IF(ISBLANK(A414),0,IF(Set!$F$2="TTC",IF(P414=1,O414-(O414*100)/(100+Set!$C$2),(IF(P414=2,O414-(O414*100)/(100+Set!$C$3),0))),IF(P414=1,O414*Set!$C$2/(100),(IF(P414=2,O414*Set!$C$3/(100),0)))))</f>
        <v>0</v>
      </c>
      <c r="R414" s="335"/>
      <c r="S414" s="336">
        <f t="shared" si="42"/>
        <v>0</v>
      </c>
      <c r="T414" s="337">
        <f t="shared" si="43"/>
        <v>0</v>
      </c>
      <c r="U414" s="336">
        <f t="shared" si="44"/>
        <v>0</v>
      </c>
      <c r="V414" s="336">
        <f t="shared" si="45"/>
        <v>0</v>
      </c>
      <c r="W414" s="336">
        <f t="shared" si="46"/>
        <v>0</v>
      </c>
    </row>
    <row r="415" s="213" customFormat="1" hidden="1" spans="1:23">
      <c r="A415" s="278"/>
      <c r="B415" s="67"/>
      <c r="C415" s="279"/>
      <c r="D415" s="280">
        <f>SUMPRODUCT((Archives!$N$1005:$N$10000=Lang!A$4)*(Archives!$F$1005:$F$10000=$A415)*-Archives!$A$1005:$A$10000)+SUMPRODUCT((Archives!$N$1005:$N$10000=Lang!A$5)*(Archives!$F$1005:$F$10000=$A415)*-Archives!$A$1005:$A$10000)-$C415+$I415</f>
        <v>0</v>
      </c>
      <c r="E415" s="281"/>
      <c r="F415" s="282"/>
      <c r="G415" s="283"/>
      <c r="H415" s="284"/>
      <c r="I415" s="319"/>
      <c r="J415" s="320"/>
      <c r="K415" s="321"/>
      <c r="L415" s="322"/>
      <c r="M415" s="323"/>
      <c r="N415" s="324"/>
      <c r="O415" s="325">
        <f t="shared" si="41"/>
        <v>0</v>
      </c>
      <c r="P415" s="326"/>
      <c r="Q415" s="338">
        <f>IF(ISBLANK(A415),0,IF(Set!$F$2="TTC",IF(P415=1,O415-(O415*100)/(100+Set!$C$2),(IF(P415=2,O415-(O415*100)/(100+Set!$C$3),0))),IF(P415=1,O415*Set!$C$2/(100),(IF(P415=2,O415*Set!$C$3/(100),0)))))</f>
        <v>0</v>
      </c>
      <c r="R415" s="335"/>
      <c r="S415" s="336">
        <f t="shared" si="42"/>
        <v>0</v>
      </c>
      <c r="T415" s="337">
        <f t="shared" si="43"/>
        <v>0</v>
      </c>
      <c r="U415" s="336">
        <f t="shared" si="44"/>
        <v>0</v>
      </c>
      <c r="V415" s="336">
        <f t="shared" si="45"/>
        <v>0</v>
      </c>
      <c r="W415" s="336">
        <f t="shared" si="46"/>
        <v>0</v>
      </c>
    </row>
    <row r="416" s="213" customFormat="1" hidden="1" spans="1:23">
      <c r="A416" s="278"/>
      <c r="B416" s="67"/>
      <c r="C416" s="279"/>
      <c r="D416" s="280">
        <f>SUMPRODUCT((Archives!$N$1005:$N$10000=Lang!A$4)*(Archives!$F$1005:$F$10000=$A416)*-Archives!$A$1005:$A$10000)+SUMPRODUCT((Archives!$N$1005:$N$10000=Lang!A$5)*(Archives!$F$1005:$F$10000=$A416)*-Archives!$A$1005:$A$10000)-$C416+$I416</f>
        <v>0</v>
      </c>
      <c r="E416" s="281"/>
      <c r="F416" s="282"/>
      <c r="G416" s="283"/>
      <c r="H416" s="284"/>
      <c r="I416" s="319"/>
      <c r="J416" s="320"/>
      <c r="K416" s="321"/>
      <c r="L416" s="322"/>
      <c r="M416" s="323"/>
      <c r="N416" s="324"/>
      <c r="O416" s="325">
        <f t="shared" si="41"/>
        <v>0</v>
      </c>
      <c r="P416" s="326"/>
      <c r="Q416" s="338">
        <f>IF(ISBLANK(A416),0,IF(Set!$F$2="TTC",IF(P416=1,O416-(O416*100)/(100+Set!$C$2),(IF(P416=2,O416-(O416*100)/(100+Set!$C$3),0))),IF(P416=1,O416*Set!$C$2/(100),(IF(P416=2,O416*Set!$C$3/(100),0)))))</f>
        <v>0</v>
      </c>
      <c r="R416" s="335"/>
      <c r="S416" s="336">
        <f t="shared" si="42"/>
        <v>0</v>
      </c>
      <c r="T416" s="337">
        <f t="shared" si="43"/>
        <v>0</v>
      </c>
      <c r="U416" s="336">
        <f t="shared" si="44"/>
        <v>0</v>
      </c>
      <c r="V416" s="336">
        <f t="shared" si="45"/>
        <v>0</v>
      </c>
      <c r="W416" s="336">
        <f t="shared" si="46"/>
        <v>0</v>
      </c>
    </row>
    <row r="417" s="213" customFormat="1" hidden="1" spans="1:23">
      <c r="A417" s="278"/>
      <c r="B417" s="67"/>
      <c r="C417" s="279"/>
      <c r="D417" s="280">
        <f>SUMPRODUCT((Archives!$N$1005:$N$10000=Lang!A$4)*(Archives!$F$1005:$F$10000=$A417)*-Archives!$A$1005:$A$10000)+SUMPRODUCT((Archives!$N$1005:$N$10000=Lang!A$5)*(Archives!$F$1005:$F$10000=$A417)*-Archives!$A$1005:$A$10000)-$C417+$I417</f>
        <v>0</v>
      </c>
      <c r="E417" s="281"/>
      <c r="F417" s="282"/>
      <c r="G417" s="283"/>
      <c r="H417" s="284"/>
      <c r="I417" s="319"/>
      <c r="J417" s="320"/>
      <c r="K417" s="321"/>
      <c r="L417" s="322"/>
      <c r="M417" s="323"/>
      <c r="N417" s="324"/>
      <c r="O417" s="325">
        <f t="shared" si="41"/>
        <v>0</v>
      </c>
      <c r="P417" s="326"/>
      <c r="Q417" s="338">
        <f>IF(ISBLANK(A417),0,IF(Set!$F$2="TTC",IF(P417=1,O417-(O417*100)/(100+Set!$C$2),(IF(P417=2,O417-(O417*100)/(100+Set!$C$3),0))),IF(P417=1,O417*Set!$C$2/(100),(IF(P417=2,O417*Set!$C$3/(100),0)))))</f>
        <v>0</v>
      </c>
      <c r="R417" s="335"/>
      <c r="S417" s="336">
        <f t="shared" si="42"/>
        <v>0</v>
      </c>
      <c r="T417" s="337">
        <f t="shared" si="43"/>
        <v>0</v>
      </c>
      <c r="U417" s="336">
        <f t="shared" si="44"/>
        <v>0</v>
      </c>
      <c r="V417" s="336">
        <f t="shared" si="45"/>
        <v>0</v>
      </c>
      <c r="W417" s="336">
        <f t="shared" si="46"/>
        <v>0</v>
      </c>
    </row>
    <row r="418" s="213" customFormat="1" hidden="1" spans="1:23">
      <c r="A418" s="278"/>
      <c r="B418" s="67"/>
      <c r="C418" s="279"/>
      <c r="D418" s="280">
        <f>SUMPRODUCT((Archives!$N$1005:$N$10000=Lang!A$4)*(Archives!$F$1005:$F$10000=$A418)*-Archives!$A$1005:$A$10000)+SUMPRODUCT((Archives!$N$1005:$N$10000=Lang!A$5)*(Archives!$F$1005:$F$10000=$A418)*-Archives!$A$1005:$A$10000)-$C418+$I418</f>
        <v>0</v>
      </c>
      <c r="E418" s="281"/>
      <c r="F418" s="282"/>
      <c r="G418" s="283"/>
      <c r="H418" s="284"/>
      <c r="I418" s="319"/>
      <c r="J418" s="320"/>
      <c r="K418" s="321"/>
      <c r="L418" s="322"/>
      <c r="M418" s="323"/>
      <c r="N418" s="324"/>
      <c r="O418" s="325">
        <f t="shared" si="41"/>
        <v>0</v>
      </c>
      <c r="P418" s="326"/>
      <c r="Q418" s="338">
        <f>IF(ISBLANK(A418),0,IF(Set!$F$2="TTC",IF(P418=1,O418-(O418*100)/(100+Set!$C$2),(IF(P418=2,O418-(O418*100)/(100+Set!$C$3),0))),IF(P418=1,O418*Set!$C$2/(100),(IF(P418=2,O418*Set!$C$3/(100),0)))))</f>
        <v>0</v>
      </c>
      <c r="R418" s="335"/>
      <c r="S418" s="336">
        <f t="shared" si="42"/>
        <v>0</v>
      </c>
      <c r="T418" s="337">
        <f t="shared" si="43"/>
        <v>0</v>
      </c>
      <c r="U418" s="336">
        <f t="shared" si="44"/>
        <v>0</v>
      </c>
      <c r="V418" s="336">
        <f t="shared" si="45"/>
        <v>0</v>
      </c>
      <c r="W418" s="336">
        <f t="shared" si="46"/>
        <v>0</v>
      </c>
    </row>
    <row r="419" s="213" customFormat="1" hidden="1" spans="1:23">
      <c r="A419" s="278"/>
      <c r="B419" s="67"/>
      <c r="C419" s="279"/>
      <c r="D419" s="280">
        <f>SUMPRODUCT((Archives!$N$1005:$N$10000=Lang!A$4)*(Archives!$F$1005:$F$10000=$A419)*-Archives!$A$1005:$A$10000)+SUMPRODUCT((Archives!$N$1005:$N$10000=Lang!A$5)*(Archives!$F$1005:$F$10000=$A419)*-Archives!$A$1005:$A$10000)-$C419+$I419</f>
        <v>0</v>
      </c>
      <c r="E419" s="281"/>
      <c r="F419" s="282"/>
      <c r="G419" s="283"/>
      <c r="H419" s="284"/>
      <c r="I419" s="319"/>
      <c r="J419" s="320"/>
      <c r="K419" s="321"/>
      <c r="L419" s="322"/>
      <c r="M419" s="323"/>
      <c r="N419" s="324"/>
      <c r="O419" s="325">
        <f t="shared" si="41"/>
        <v>0</v>
      </c>
      <c r="P419" s="326"/>
      <c r="Q419" s="338">
        <f>IF(ISBLANK(A419),0,IF(Set!$F$2="TTC",IF(P419=1,O419-(O419*100)/(100+Set!$C$2),(IF(P419=2,O419-(O419*100)/(100+Set!$C$3),0))),IF(P419=1,O419*Set!$C$2/(100),(IF(P419=2,O419*Set!$C$3/(100),0)))))</f>
        <v>0</v>
      </c>
      <c r="R419" s="335"/>
      <c r="S419" s="336">
        <f t="shared" si="42"/>
        <v>0</v>
      </c>
      <c r="T419" s="337">
        <f t="shared" si="43"/>
        <v>0</v>
      </c>
      <c r="U419" s="336">
        <f t="shared" si="44"/>
        <v>0</v>
      </c>
      <c r="V419" s="336">
        <f t="shared" si="45"/>
        <v>0</v>
      </c>
      <c r="W419" s="336">
        <f t="shared" si="46"/>
        <v>0</v>
      </c>
    </row>
    <row r="420" s="213" customFormat="1" hidden="1" spans="1:23">
      <c r="A420" s="278"/>
      <c r="B420" s="67"/>
      <c r="C420" s="279"/>
      <c r="D420" s="280">
        <f>SUMPRODUCT((Archives!$N$1005:$N$10000=Lang!A$4)*(Archives!$F$1005:$F$10000=$A420)*-Archives!$A$1005:$A$10000)+SUMPRODUCT((Archives!$N$1005:$N$10000=Lang!A$5)*(Archives!$F$1005:$F$10000=$A420)*-Archives!$A$1005:$A$10000)-$C420+$I420</f>
        <v>0</v>
      </c>
      <c r="E420" s="281"/>
      <c r="F420" s="282"/>
      <c r="G420" s="283"/>
      <c r="H420" s="284"/>
      <c r="I420" s="319"/>
      <c r="J420" s="320"/>
      <c r="K420" s="321"/>
      <c r="L420" s="322"/>
      <c r="M420" s="323"/>
      <c r="N420" s="324"/>
      <c r="O420" s="325">
        <f t="shared" si="41"/>
        <v>0</v>
      </c>
      <c r="P420" s="326"/>
      <c r="Q420" s="338">
        <f>IF(ISBLANK(A420),0,IF(Set!$F$2="TTC",IF(P420=1,O420-(O420*100)/(100+Set!$C$2),(IF(P420=2,O420-(O420*100)/(100+Set!$C$3),0))),IF(P420=1,O420*Set!$C$2/(100),(IF(P420=2,O420*Set!$C$3/(100),0)))))</f>
        <v>0</v>
      </c>
      <c r="R420" s="335"/>
      <c r="S420" s="336">
        <f t="shared" si="42"/>
        <v>0</v>
      </c>
      <c r="T420" s="337">
        <f t="shared" si="43"/>
        <v>0</v>
      </c>
      <c r="U420" s="336">
        <f t="shared" si="44"/>
        <v>0</v>
      </c>
      <c r="V420" s="336">
        <f t="shared" si="45"/>
        <v>0</v>
      </c>
      <c r="W420" s="336">
        <f t="shared" si="46"/>
        <v>0</v>
      </c>
    </row>
    <row r="421" s="213" customFormat="1" hidden="1" spans="1:23">
      <c r="A421" s="278"/>
      <c r="B421" s="67"/>
      <c r="C421" s="279"/>
      <c r="D421" s="280">
        <f>SUMPRODUCT((Archives!$N$1005:$N$10000=Lang!A$4)*(Archives!$F$1005:$F$10000=$A421)*-Archives!$A$1005:$A$10000)+SUMPRODUCT((Archives!$N$1005:$N$10000=Lang!A$5)*(Archives!$F$1005:$F$10000=$A421)*-Archives!$A$1005:$A$10000)-$C421+$I421</f>
        <v>0</v>
      </c>
      <c r="E421" s="281"/>
      <c r="F421" s="282"/>
      <c r="G421" s="283"/>
      <c r="H421" s="284"/>
      <c r="I421" s="319"/>
      <c r="J421" s="320"/>
      <c r="K421" s="321"/>
      <c r="L421" s="322"/>
      <c r="M421" s="323"/>
      <c r="N421" s="324"/>
      <c r="O421" s="325">
        <f t="shared" si="41"/>
        <v>0</v>
      </c>
      <c r="P421" s="326"/>
      <c r="Q421" s="338">
        <f>IF(ISBLANK(A421),0,IF(Set!$F$2="TTC",IF(P421=1,O421-(O421*100)/(100+Set!$C$2),(IF(P421=2,O421-(O421*100)/(100+Set!$C$3),0))),IF(P421=1,O421*Set!$C$2/(100),(IF(P421=2,O421*Set!$C$3/(100),0)))))</f>
        <v>0</v>
      </c>
      <c r="R421" s="335"/>
      <c r="S421" s="336">
        <f t="shared" si="42"/>
        <v>0</v>
      </c>
      <c r="T421" s="337">
        <f t="shared" si="43"/>
        <v>0</v>
      </c>
      <c r="U421" s="336">
        <f t="shared" si="44"/>
        <v>0</v>
      </c>
      <c r="V421" s="336">
        <f t="shared" si="45"/>
        <v>0</v>
      </c>
      <c r="W421" s="336">
        <f t="shared" si="46"/>
        <v>0</v>
      </c>
    </row>
    <row r="422" s="213" customFormat="1" hidden="1" spans="1:23">
      <c r="A422" s="278"/>
      <c r="B422" s="67"/>
      <c r="C422" s="279"/>
      <c r="D422" s="280">
        <f>SUMPRODUCT((Archives!$N$1005:$N$10000=Lang!A$4)*(Archives!$F$1005:$F$10000=$A422)*-Archives!$A$1005:$A$10000)+SUMPRODUCT((Archives!$N$1005:$N$10000=Lang!A$5)*(Archives!$F$1005:$F$10000=$A422)*-Archives!$A$1005:$A$10000)-$C422+$I422</f>
        <v>0</v>
      </c>
      <c r="E422" s="281"/>
      <c r="F422" s="282"/>
      <c r="G422" s="283"/>
      <c r="H422" s="284"/>
      <c r="I422" s="319"/>
      <c r="J422" s="320"/>
      <c r="K422" s="321"/>
      <c r="L422" s="322"/>
      <c r="M422" s="323"/>
      <c r="N422" s="324"/>
      <c r="O422" s="325">
        <f t="shared" si="41"/>
        <v>0</v>
      </c>
      <c r="P422" s="326"/>
      <c r="Q422" s="338">
        <f>IF(ISBLANK(A422),0,IF(Set!$F$2="TTC",IF(P422=1,O422-(O422*100)/(100+Set!$C$2),(IF(P422=2,O422-(O422*100)/(100+Set!$C$3),0))),IF(P422=1,O422*Set!$C$2/(100),(IF(P422=2,O422*Set!$C$3/(100),0)))))</f>
        <v>0</v>
      </c>
      <c r="R422" s="335"/>
      <c r="S422" s="336">
        <f t="shared" si="42"/>
        <v>0</v>
      </c>
      <c r="T422" s="337">
        <f t="shared" si="43"/>
        <v>0</v>
      </c>
      <c r="U422" s="336">
        <f t="shared" si="44"/>
        <v>0</v>
      </c>
      <c r="V422" s="336">
        <f t="shared" si="45"/>
        <v>0</v>
      </c>
      <c r="W422" s="336">
        <f t="shared" si="46"/>
        <v>0</v>
      </c>
    </row>
    <row r="423" s="213" customFormat="1" hidden="1" spans="1:23">
      <c r="A423" s="278"/>
      <c r="B423" s="67"/>
      <c r="C423" s="279"/>
      <c r="D423" s="280">
        <f>SUMPRODUCT((Archives!$N$1005:$N$10000=Lang!A$4)*(Archives!$F$1005:$F$10000=$A423)*-Archives!$A$1005:$A$10000)+SUMPRODUCT((Archives!$N$1005:$N$10000=Lang!A$5)*(Archives!$F$1005:$F$10000=$A423)*-Archives!$A$1005:$A$10000)-$C423+$I423</f>
        <v>0</v>
      </c>
      <c r="E423" s="281"/>
      <c r="F423" s="282"/>
      <c r="G423" s="283"/>
      <c r="H423" s="284"/>
      <c r="I423" s="319"/>
      <c r="J423" s="320"/>
      <c r="K423" s="321"/>
      <c r="L423" s="322"/>
      <c r="M423" s="323"/>
      <c r="N423" s="324"/>
      <c r="O423" s="325">
        <f t="shared" si="41"/>
        <v>0</v>
      </c>
      <c r="P423" s="326"/>
      <c r="Q423" s="338">
        <f>IF(ISBLANK(A423),0,IF(Set!$F$2="TTC",IF(P423=1,O423-(O423*100)/(100+Set!$C$2),(IF(P423=2,O423-(O423*100)/(100+Set!$C$3),0))),IF(P423=1,O423*Set!$C$2/(100),(IF(P423=2,O423*Set!$C$3/(100),0)))))</f>
        <v>0</v>
      </c>
      <c r="R423" s="335"/>
      <c r="S423" s="336">
        <f t="shared" si="42"/>
        <v>0</v>
      </c>
      <c r="T423" s="337">
        <f t="shared" si="43"/>
        <v>0</v>
      </c>
      <c r="U423" s="336">
        <f t="shared" si="44"/>
        <v>0</v>
      </c>
      <c r="V423" s="336">
        <f t="shared" si="45"/>
        <v>0</v>
      </c>
      <c r="W423" s="336">
        <f t="shared" si="46"/>
        <v>0</v>
      </c>
    </row>
    <row r="424" s="213" customFormat="1" hidden="1" spans="1:23">
      <c r="A424" s="278"/>
      <c r="B424" s="67"/>
      <c r="C424" s="279"/>
      <c r="D424" s="280">
        <f>SUMPRODUCT((Archives!$N$1005:$N$10000=Lang!A$4)*(Archives!$F$1005:$F$10000=$A424)*-Archives!$A$1005:$A$10000)+SUMPRODUCT((Archives!$N$1005:$N$10000=Lang!A$5)*(Archives!$F$1005:$F$10000=$A424)*-Archives!$A$1005:$A$10000)-$C424+$I424</f>
        <v>0</v>
      </c>
      <c r="E424" s="281"/>
      <c r="F424" s="282"/>
      <c r="G424" s="283"/>
      <c r="H424" s="284"/>
      <c r="I424" s="319"/>
      <c r="J424" s="320"/>
      <c r="K424" s="321"/>
      <c r="L424" s="322"/>
      <c r="M424" s="323"/>
      <c r="N424" s="324"/>
      <c r="O424" s="325">
        <f t="shared" si="41"/>
        <v>0</v>
      </c>
      <c r="P424" s="326"/>
      <c r="Q424" s="338">
        <f>IF(ISBLANK(A424),0,IF(Set!$F$2="TTC",IF(P424=1,O424-(O424*100)/(100+Set!$C$2),(IF(P424=2,O424-(O424*100)/(100+Set!$C$3),0))),IF(P424=1,O424*Set!$C$2/(100),(IF(P424=2,O424*Set!$C$3/(100),0)))))</f>
        <v>0</v>
      </c>
      <c r="R424" s="335"/>
      <c r="S424" s="336">
        <f t="shared" si="42"/>
        <v>0</v>
      </c>
      <c r="T424" s="337">
        <f t="shared" si="43"/>
        <v>0</v>
      </c>
      <c r="U424" s="336">
        <f t="shared" si="44"/>
        <v>0</v>
      </c>
      <c r="V424" s="336">
        <f t="shared" si="45"/>
        <v>0</v>
      </c>
      <c r="W424" s="336">
        <f t="shared" si="46"/>
        <v>0</v>
      </c>
    </row>
    <row r="425" s="213" customFormat="1" hidden="1" spans="1:23">
      <c r="A425" s="278"/>
      <c r="B425" s="67"/>
      <c r="C425" s="279"/>
      <c r="D425" s="280">
        <f>SUMPRODUCT((Archives!$N$1005:$N$10000=Lang!A$4)*(Archives!$F$1005:$F$10000=$A425)*-Archives!$A$1005:$A$10000)+SUMPRODUCT((Archives!$N$1005:$N$10000=Lang!A$5)*(Archives!$F$1005:$F$10000=$A425)*-Archives!$A$1005:$A$10000)-$C425+$I425</f>
        <v>0</v>
      </c>
      <c r="E425" s="281"/>
      <c r="F425" s="282"/>
      <c r="G425" s="283"/>
      <c r="H425" s="284"/>
      <c r="I425" s="319"/>
      <c r="J425" s="320"/>
      <c r="K425" s="321"/>
      <c r="L425" s="322"/>
      <c r="M425" s="323"/>
      <c r="N425" s="324"/>
      <c r="O425" s="325">
        <f t="shared" si="41"/>
        <v>0</v>
      </c>
      <c r="P425" s="326"/>
      <c r="Q425" s="338">
        <f>IF(ISBLANK(A425),0,IF(Set!$F$2="TTC",IF(P425=1,O425-(O425*100)/(100+Set!$C$2),(IF(P425=2,O425-(O425*100)/(100+Set!$C$3),0))),IF(P425=1,O425*Set!$C$2/(100),(IF(P425=2,O425*Set!$C$3/(100),0)))))</f>
        <v>0</v>
      </c>
      <c r="R425" s="335"/>
      <c r="S425" s="336">
        <f t="shared" si="42"/>
        <v>0</v>
      </c>
      <c r="T425" s="337">
        <f t="shared" si="43"/>
        <v>0</v>
      </c>
      <c r="U425" s="336">
        <f t="shared" si="44"/>
        <v>0</v>
      </c>
      <c r="V425" s="336">
        <f t="shared" si="45"/>
        <v>0</v>
      </c>
      <c r="W425" s="336">
        <f t="shared" si="46"/>
        <v>0</v>
      </c>
    </row>
    <row r="426" s="213" customFormat="1" hidden="1" spans="1:23">
      <c r="A426" s="278"/>
      <c r="B426" s="67"/>
      <c r="C426" s="279"/>
      <c r="D426" s="280">
        <f>SUMPRODUCT((Archives!$N$1005:$N$10000=Lang!A$4)*(Archives!$F$1005:$F$10000=$A426)*-Archives!$A$1005:$A$10000)+SUMPRODUCT((Archives!$N$1005:$N$10000=Lang!A$5)*(Archives!$F$1005:$F$10000=$A426)*-Archives!$A$1005:$A$10000)-$C426+$I426</f>
        <v>0</v>
      </c>
      <c r="E426" s="281"/>
      <c r="F426" s="282"/>
      <c r="G426" s="283"/>
      <c r="H426" s="284"/>
      <c r="I426" s="319"/>
      <c r="J426" s="320"/>
      <c r="K426" s="321"/>
      <c r="L426" s="322"/>
      <c r="M426" s="323"/>
      <c r="N426" s="324"/>
      <c r="O426" s="325">
        <f t="shared" si="41"/>
        <v>0</v>
      </c>
      <c r="P426" s="326"/>
      <c r="Q426" s="338">
        <f>IF(ISBLANK(A426),0,IF(Set!$F$2="TTC",IF(P426=1,O426-(O426*100)/(100+Set!$C$2),(IF(P426=2,O426-(O426*100)/(100+Set!$C$3),0))),IF(P426=1,O426*Set!$C$2/(100),(IF(P426=2,O426*Set!$C$3/(100),0)))))</f>
        <v>0</v>
      </c>
      <c r="R426" s="335"/>
      <c r="S426" s="336">
        <f t="shared" si="42"/>
        <v>0</v>
      </c>
      <c r="T426" s="337">
        <f t="shared" si="43"/>
        <v>0</v>
      </c>
      <c r="U426" s="336">
        <f t="shared" si="44"/>
        <v>0</v>
      </c>
      <c r="V426" s="336">
        <f t="shared" si="45"/>
        <v>0</v>
      </c>
      <c r="W426" s="336">
        <f t="shared" si="46"/>
        <v>0</v>
      </c>
    </row>
    <row r="427" s="213" customFormat="1" hidden="1" spans="1:23">
      <c r="A427" s="278"/>
      <c r="B427" s="67"/>
      <c r="C427" s="279"/>
      <c r="D427" s="280">
        <f>SUMPRODUCT((Archives!$N$1005:$N$10000=Lang!A$4)*(Archives!$F$1005:$F$10000=$A427)*-Archives!$A$1005:$A$10000)+SUMPRODUCT((Archives!$N$1005:$N$10000=Lang!A$5)*(Archives!$F$1005:$F$10000=$A427)*-Archives!$A$1005:$A$10000)-$C427+$I427</f>
        <v>0</v>
      </c>
      <c r="E427" s="281"/>
      <c r="F427" s="282"/>
      <c r="G427" s="283"/>
      <c r="H427" s="284"/>
      <c r="I427" s="319"/>
      <c r="J427" s="320"/>
      <c r="K427" s="321"/>
      <c r="L427" s="322"/>
      <c r="M427" s="323"/>
      <c r="N427" s="324"/>
      <c r="O427" s="325">
        <f t="shared" si="41"/>
        <v>0</v>
      </c>
      <c r="P427" s="326"/>
      <c r="Q427" s="338">
        <f>IF(ISBLANK(A427),0,IF(Set!$F$2="TTC",IF(P427=1,O427-(O427*100)/(100+Set!$C$2),(IF(P427=2,O427-(O427*100)/(100+Set!$C$3),0))),IF(P427=1,O427*Set!$C$2/(100),(IF(P427=2,O427*Set!$C$3/(100),0)))))</f>
        <v>0</v>
      </c>
      <c r="R427" s="335"/>
      <c r="S427" s="336">
        <f t="shared" si="42"/>
        <v>0</v>
      </c>
      <c r="T427" s="337">
        <f t="shared" si="43"/>
        <v>0</v>
      </c>
      <c r="U427" s="336">
        <f t="shared" si="44"/>
        <v>0</v>
      </c>
      <c r="V427" s="336">
        <f t="shared" si="45"/>
        <v>0</v>
      </c>
      <c r="W427" s="336">
        <f t="shared" si="46"/>
        <v>0</v>
      </c>
    </row>
    <row r="428" s="213" customFormat="1" hidden="1" spans="1:23">
      <c r="A428" s="278"/>
      <c r="B428" s="67"/>
      <c r="C428" s="279"/>
      <c r="D428" s="280">
        <f>SUMPRODUCT((Archives!$N$1005:$N$10000=Lang!A$4)*(Archives!$F$1005:$F$10000=$A428)*-Archives!$A$1005:$A$10000)+SUMPRODUCT((Archives!$N$1005:$N$10000=Lang!A$5)*(Archives!$F$1005:$F$10000=$A428)*-Archives!$A$1005:$A$10000)-$C428+$I428</f>
        <v>0</v>
      </c>
      <c r="E428" s="281"/>
      <c r="F428" s="282"/>
      <c r="G428" s="283"/>
      <c r="H428" s="284"/>
      <c r="I428" s="319"/>
      <c r="J428" s="320"/>
      <c r="K428" s="321"/>
      <c r="L428" s="322"/>
      <c r="M428" s="323"/>
      <c r="N428" s="324"/>
      <c r="O428" s="325">
        <f t="shared" si="41"/>
        <v>0</v>
      </c>
      <c r="P428" s="326"/>
      <c r="Q428" s="338">
        <f>IF(ISBLANK(A428),0,IF(Set!$F$2="TTC",IF(P428=1,O428-(O428*100)/(100+Set!$C$2),(IF(P428=2,O428-(O428*100)/(100+Set!$C$3),0))),IF(P428=1,O428*Set!$C$2/(100),(IF(P428=2,O428*Set!$C$3/(100),0)))))</f>
        <v>0</v>
      </c>
      <c r="R428" s="335"/>
      <c r="S428" s="336">
        <f t="shared" si="42"/>
        <v>0</v>
      </c>
      <c r="T428" s="337">
        <f t="shared" si="43"/>
        <v>0</v>
      </c>
      <c r="U428" s="336">
        <f t="shared" si="44"/>
        <v>0</v>
      </c>
      <c r="V428" s="336">
        <f t="shared" si="45"/>
        <v>0</v>
      </c>
      <c r="W428" s="336">
        <f t="shared" si="46"/>
        <v>0</v>
      </c>
    </row>
    <row r="429" s="213" customFormat="1" hidden="1" spans="1:23">
      <c r="A429" s="278"/>
      <c r="B429" s="67"/>
      <c r="C429" s="279"/>
      <c r="D429" s="280">
        <f>SUMPRODUCT((Archives!$N$1005:$N$10000=Lang!A$4)*(Archives!$F$1005:$F$10000=$A429)*-Archives!$A$1005:$A$10000)+SUMPRODUCT((Archives!$N$1005:$N$10000=Lang!A$5)*(Archives!$F$1005:$F$10000=$A429)*-Archives!$A$1005:$A$10000)-$C429+$I429</f>
        <v>0</v>
      </c>
      <c r="E429" s="281"/>
      <c r="F429" s="282"/>
      <c r="G429" s="283"/>
      <c r="H429" s="284"/>
      <c r="I429" s="319"/>
      <c r="J429" s="320"/>
      <c r="K429" s="321"/>
      <c r="L429" s="322"/>
      <c r="M429" s="323"/>
      <c r="N429" s="324"/>
      <c r="O429" s="325">
        <f t="shared" si="41"/>
        <v>0</v>
      </c>
      <c r="P429" s="326"/>
      <c r="Q429" s="338">
        <f>IF(ISBLANK(A429),0,IF(Set!$F$2="TTC",IF(P429=1,O429-(O429*100)/(100+Set!$C$2),(IF(P429=2,O429-(O429*100)/(100+Set!$C$3),0))),IF(P429=1,O429*Set!$C$2/(100),(IF(P429=2,O429*Set!$C$3/(100),0)))))</f>
        <v>0</v>
      </c>
      <c r="R429" s="335"/>
      <c r="S429" s="336">
        <f t="shared" si="42"/>
        <v>0</v>
      </c>
      <c r="T429" s="337">
        <f t="shared" si="43"/>
        <v>0</v>
      </c>
      <c r="U429" s="336">
        <f t="shared" si="44"/>
        <v>0</v>
      </c>
      <c r="V429" s="336">
        <f t="shared" si="45"/>
        <v>0</v>
      </c>
      <c r="W429" s="336">
        <f t="shared" si="46"/>
        <v>0</v>
      </c>
    </row>
    <row r="430" s="213" customFormat="1" hidden="1" spans="1:23">
      <c r="A430" s="278"/>
      <c r="B430" s="67"/>
      <c r="C430" s="279"/>
      <c r="D430" s="280">
        <f>SUMPRODUCT((Archives!$N$1005:$N$10000=Lang!A$4)*(Archives!$F$1005:$F$10000=$A430)*-Archives!$A$1005:$A$10000)+SUMPRODUCT((Archives!$N$1005:$N$10000=Lang!A$5)*(Archives!$F$1005:$F$10000=$A430)*-Archives!$A$1005:$A$10000)-$C430+$I430</f>
        <v>0</v>
      </c>
      <c r="E430" s="281"/>
      <c r="F430" s="282"/>
      <c r="G430" s="283"/>
      <c r="H430" s="284"/>
      <c r="I430" s="319"/>
      <c r="J430" s="320"/>
      <c r="K430" s="321"/>
      <c r="L430" s="322"/>
      <c r="M430" s="323"/>
      <c r="N430" s="324"/>
      <c r="O430" s="325">
        <f t="shared" si="41"/>
        <v>0</v>
      </c>
      <c r="P430" s="326"/>
      <c r="Q430" s="338">
        <f>IF(ISBLANK(A430),0,IF(Set!$F$2="TTC",IF(P430=1,O430-(O430*100)/(100+Set!$C$2),(IF(P430=2,O430-(O430*100)/(100+Set!$C$3),0))),IF(P430=1,O430*Set!$C$2/(100),(IF(P430=2,O430*Set!$C$3/(100),0)))))</f>
        <v>0</v>
      </c>
      <c r="R430" s="335"/>
      <c r="S430" s="336">
        <f t="shared" si="42"/>
        <v>0</v>
      </c>
      <c r="T430" s="337">
        <f t="shared" si="43"/>
        <v>0</v>
      </c>
      <c r="U430" s="336">
        <f t="shared" si="44"/>
        <v>0</v>
      </c>
      <c r="V430" s="336">
        <f t="shared" si="45"/>
        <v>0</v>
      </c>
      <c r="W430" s="336">
        <f t="shared" si="46"/>
        <v>0</v>
      </c>
    </row>
    <row r="431" s="213" customFormat="1" hidden="1" spans="1:23">
      <c r="A431" s="278"/>
      <c r="B431" s="67"/>
      <c r="C431" s="279"/>
      <c r="D431" s="280">
        <f>SUMPRODUCT((Archives!$N$1005:$N$10000=Lang!A$4)*(Archives!$F$1005:$F$10000=$A431)*-Archives!$A$1005:$A$10000)+SUMPRODUCT((Archives!$N$1005:$N$10000=Lang!A$5)*(Archives!$F$1005:$F$10000=$A431)*-Archives!$A$1005:$A$10000)-$C431+$I431</f>
        <v>0</v>
      </c>
      <c r="E431" s="281"/>
      <c r="F431" s="282"/>
      <c r="G431" s="283"/>
      <c r="H431" s="284"/>
      <c r="I431" s="319"/>
      <c r="J431" s="320"/>
      <c r="K431" s="321"/>
      <c r="L431" s="322"/>
      <c r="M431" s="323"/>
      <c r="N431" s="324"/>
      <c r="O431" s="325">
        <f t="shared" si="41"/>
        <v>0</v>
      </c>
      <c r="P431" s="326"/>
      <c r="Q431" s="338">
        <f>IF(ISBLANK(A431),0,IF(Set!$F$2="TTC",IF(P431=1,O431-(O431*100)/(100+Set!$C$2),(IF(P431=2,O431-(O431*100)/(100+Set!$C$3),0))),IF(P431=1,O431*Set!$C$2/(100),(IF(P431=2,O431*Set!$C$3/(100),0)))))</f>
        <v>0</v>
      </c>
      <c r="R431" s="335"/>
      <c r="S431" s="336">
        <f t="shared" si="42"/>
        <v>0</v>
      </c>
      <c r="T431" s="337">
        <f t="shared" si="43"/>
        <v>0</v>
      </c>
      <c r="U431" s="336">
        <f t="shared" si="44"/>
        <v>0</v>
      </c>
      <c r="V431" s="336">
        <f t="shared" si="45"/>
        <v>0</v>
      </c>
      <c r="W431" s="336">
        <f t="shared" si="46"/>
        <v>0</v>
      </c>
    </row>
    <row r="432" s="213" customFormat="1" hidden="1" spans="1:23">
      <c r="A432" s="278"/>
      <c r="B432" s="67"/>
      <c r="C432" s="279"/>
      <c r="D432" s="280">
        <f>SUMPRODUCT((Archives!$N$1005:$N$10000=Lang!A$4)*(Archives!$F$1005:$F$10000=$A432)*-Archives!$A$1005:$A$10000)+SUMPRODUCT((Archives!$N$1005:$N$10000=Lang!A$5)*(Archives!$F$1005:$F$10000=$A432)*-Archives!$A$1005:$A$10000)-$C432+$I432</f>
        <v>0</v>
      </c>
      <c r="E432" s="281"/>
      <c r="F432" s="282"/>
      <c r="G432" s="283"/>
      <c r="H432" s="284"/>
      <c r="I432" s="319"/>
      <c r="J432" s="320"/>
      <c r="K432" s="321"/>
      <c r="L432" s="322"/>
      <c r="M432" s="323"/>
      <c r="N432" s="324"/>
      <c r="O432" s="325">
        <f t="shared" si="41"/>
        <v>0</v>
      </c>
      <c r="P432" s="326"/>
      <c r="Q432" s="338">
        <f>IF(ISBLANK(A432),0,IF(Set!$F$2="TTC",IF(P432=1,O432-(O432*100)/(100+Set!$C$2),(IF(P432=2,O432-(O432*100)/(100+Set!$C$3),0))),IF(P432=1,O432*Set!$C$2/(100),(IF(P432=2,O432*Set!$C$3/(100),0)))))</f>
        <v>0</v>
      </c>
      <c r="R432" s="335"/>
      <c r="S432" s="336">
        <f t="shared" si="42"/>
        <v>0</v>
      </c>
      <c r="T432" s="337">
        <f t="shared" si="43"/>
        <v>0</v>
      </c>
      <c r="U432" s="336">
        <f t="shared" si="44"/>
        <v>0</v>
      </c>
      <c r="V432" s="336">
        <f t="shared" si="45"/>
        <v>0</v>
      </c>
      <c r="W432" s="336">
        <f t="shared" si="46"/>
        <v>0</v>
      </c>
    </row>
    <row r="433" s="213" customFormat="1" hidden="1" spans="1:23">
      <c r="A433" s="278"/>
      <c r="B433" s="67"/>
      <c r="C433" s="279"/>
      <c r="D433" s="280">
        <f>SUMPRODUCT((Archives!$N$1005:$N$10000=Lang!A$4)*(Archives!$F$1005:$F$10000=$A433)*-Archives!$A$1005:$A$10000)+SUMPRODUCT((Archives!$N$1005:$N$10000=Lang!A$5)*(Archives!$F$1005:$F$10000=$A433)*-Archives!$A$1005:$A$10000)-$C433+$I433</f>
        <v>0</v>
      </c>
      <c r="E433" s="281"/>
      <c r="F433" s="282"/>
      <c r="G433" s="283"/>
      <c r="H433" s="284"/>
      <c r="I433" s="319"/>
      <c r="J433" s="320"/>
      <c r="K433" s="321"/>
      <c r="L433" s="322"/>
      <c r="M433" s="323"/>
      <c r="N433" s="324"/>
      <c r="O433" s="325">
        <f t="shared" si="41"/>
        <v>0</v>
      </c>
      <c r="P433" s="326"/>
      <c r="Q433" s="338">
        <f>IF(ISBLANK(A433),0,IF(Set!$F$2="TTC",IF(P433=1,O433-(O433*100)/(100+Set!$C$2),(IF(P433=2,O433-(O433*100)/(100+Set!$C$3),0))),IF(P433=1,O433*Set!$C$2/(100),(IF(P433=2,O433*Set!$C$3/(100),0)))))</f>
        <v>0</v>
      </c>
      <c r="R433" s="335"/>
      <c r="S433" s="336">
        <f t="shared" si="42"/>
        <v>0</v>
      </c>
      <c r="T433" s="337">
        <f t="shared" si="43"/>
        <v>0</v>
      </c>
      <c r="U433" s="336">
        <f t="shared" si="44"/>
        <v>0</v>
      </c>
      <c r="V433" s="336">
        <f t="shared" si="45"/>
        <v>0</v>
      </c>
      <c r="W433" s="336">
        <f t="shared" si="46"/>
        <v>0</v>
      </c>
    </row>
    <row r="434" s="213" customFormat="1" hidden="1" spans="1:23">
      <c r="A434" s="278"/>
      <c r="B434" s="67"/>
      <c r="C434" s="279"/>
      <c r="D434" s="280">
        <f>SUMPRODUCT((Archives!$N$1005:$N$10000=Lang!A$4)*(Archives!$F$1005:$F$10000=$A434)*-Archives!$A$1005:$A$10000)+SUMPRODUCT((Archives!$N$1005:$N$10000=Lang!A$5)*(Archives!$F$1005:$F$10000=$A434)*-Archives!$A$1005:$A$10000)-$C434+$I434</f>
        <v>0</v>
      </c>
      <c r="E434" s="281"/>
      <c r="F434" s="282"/>
      <c r="G434" s="283"/>
      <c r="H434" s="284"/>
      <c r="I434" s="319"/>
      <c r="J434" s="320"/>
      <c r="K434" s="321"/>
      <c r="L434" s="322"/>
      <c r="M434" s="323"/>
      <c r="N434" s="324"/>
      <c r="O434" s="325">
        <f t="shared" si="41"/>
        <v>0</v>
      </c>
      <c r="P434" s="326"/>
      <c r="Q434" s="338">
        <f>IF(ISBLANK(A434),0,IF(Set!$F$2="TTC",IF(P434=1,O434-(O434*100)/(100+Set!$C$2),(IF(P434=2,O434-(O434*100)/(100+Set!$C$3),0))),IF(P434=1,O434*Set!$C$2/(100),(IF(P434=2,O434*Set!$C$3/(100),0)))))</f>
        <v>0</v>
      </c>
      <c r="R434" s="335"/>
      <c r="S434" s="336">
        <f t="shared" si="42"/>
        <v>0</v>
      </c>
      <c r="T434" s="337">
        <f t="shared" si="43"/>
        <v>0</v>
      </c>
      <c r="U434" s="336">
        <f t="shared" si="44"/>
        <v>0</v>
      </c>
      <c r="V434" s="336">
        <f t="shared" si="45"/>
        <v>0</v>
      </c>
      <c r="W434" s="336">
        <f t="shared" si="46"/>
        <v>0</v>
      </c>
    </row>
    <row r="435" s="213" customFormat="1" hidden="1" spans="1:23">
      <c r="A435" s="278"/>
      <c r="B435" s="67"/>
      <c r="C435" s="279"/>
      <c r="D435" s="280">
        <f>SUMPRODUCT((Archives!$N$1005:$N$10000=Lang!A$4)*(Archives!$F$1005:$F$10000=$A435)*-Archives!$A$1005:$A$10000)+SUMPRODUCT((Archives!$N$1005:$N$10000=Lang!A$5)*(Archives!$F$1005:$F$10000=$A435)*-Archives!$A$1005:$A$10000)-$C435+$I435</f>
        <v>0</v>
      </c>
      <c r="E435" s="281"/>
      <c r="F435" s="282"/>
      <c r="G435" s="283"/>
      <c r="H435" s="284"/>
      <c r="I435" s="319"/>
      <c r="J435" s="320"/>
      <c r="K435" s="321"/>
      <c r="L435" s="322"/>
      <c r="M435" s="323"/>
      <c r="N435" s="324"/>
      <c r="O435" s="325">
        <f t="shared" si="41"/>
        <v>0</v>
      </c>
      <c r="P435" s="326"/>
      <c r="Q435" s="338">
        <f>IF(ISBLANK(A435),0,IF(Set!$F$2="TTC",IF(P435=1,O435-(O435*100)/(100+Set!$C$2),(IF(P435=2,O435-(O435*100)/(100+Set!$C$3),0))),IF(P435=1,O435*Set!$C$2/(100),(IF(P435=2,O435*Set!$C$3/(100),0)))))</f>
        <v>0</v>
      </c>
      <c r="R435" s="335"/>
      <c r="S435" s="336">
        <f t="shared" si="42"/>
        <v>0</v>
      </c>
      <c r="T435" s="337">
        <f t="shared" si="43"/>
        <v>0</v>
      </c>
      <c r="U435" s="336">
        <f t="shared" si="44"/>
        <v>0</v>
      </c>
      <c r="V435" s="336">
        <f t="shared" si="45"/>
        <v>0</v>
      </c>
      <c r="W435" s="336">
        <f t="shared" si="46"/>
        <v>0</v>
      </c>
    </row>
    <row r="436" s="213" customFormat="1" hidden="1" spans="1:23">
      <c r="A436" s="278"/>
      <c r="B436" s="67"/>
      <c r="C436" s="279"/>
      <c r="D436" s="280">
        <f>SUMPRODUCT((Archives!$N$1005:$N$10000=Lang!A$4)*(Archives!$F$1005:$F$10000=$A436)*-Archives!$A$1005:$A$10000)+SUMPRODUCT((Archives!$N$1005:$N$10000=Lang!A$5)*(Archives!$F$1005:$F$10000=$A436)*-Archives!$A$1005:$A$10000)-$C436+$I436</f>
        <v>0</v>
      </c>
      <c r="E436" s="281"/>
      <c r="F436" s="282"/>
      <c r="G436" s="283"/>
      <c r="H436" s="284"/>
      <c r="I436" s="319"/>
      <c r="J436" s="320"/>
      <c r="K436" s="321"/>
      <c r="L436" s="322"/>
      <c r="M436" s="323"/>
      <c r="N436" s="324"/>
      <c r="O436" s="325">
        <f t="shared" si="41"/>
        <v>0</v>
      </c>
      <c r="P436" s="326"/>
      <c r="Q436" s="338">
        <f>IF(ISBLANK(A436),0,IF(Set!$F$2="TTC",IF(P436=1,O436-(O436*100)/(100+Set!$C$2),(IF(P436=2,O436-(O436*100)/(100+Set!$C$3),0))),IF(P436=1,O436*Set!$C$2/(100),(IF(P436=2,O436*Set!$C$3/(100),0)))))</f>
        <v>0</v>
      </c>
      <c r="R436" s="335"/>
      <c r="S436" s="336">
        <f t="shared" si="42"/>
        <v>0</v>
      </c>
      <c r="T436" s="337">
        <f t="shared" si="43"/>
        <v>0</v>
      </c>
      <c r="U436" s="336">
        <f t="shared" si="44"/>
        <v>0</v>
      </c>
      <c r="V436" s="336">
        <f t="shared" si="45"/>
        <v>0</v>
      </c>
      <c r="W436" s="336">
        <f t="shared" si="46"/>
        <v>0</v>
      </c>
    </row>
    <row r="437" s="213" customFormat="1" hidden="1" spans="1:23">
      <c r="A437" s="278"/>
      <c r="B437" s="67"/>
      <c r="C437" s="279"/>
      <c r="D437" s="280">
        <f>SUMPRODUCT((Archives!$N$1005:$N$10000=Lang!A$4)*(Archives!$F$1005:$F$10000=$A437)*-Archives!$A$1005:$A$10000)+SUMPRODUCT((Archives!$N$1005:$N$10000=Lang!A$5)*(Archives!$F$1005:$F$10000=$A437)*-Archives!$A$1005:$A$10000)-$C437+$I437</f>
        <v>0</v>
      </c>
      <c r="E437" s="281"/>
      <c r="F437" s="282"/>
      <c r="G437" s="283"/>
      <c r="H437" s="284"/>
      <c r="I437" s="319"/>
      <c r="J437" s="320"/>
      <c r="K437" s="321"/>
      <c r="L437" s="322"/>
      <c r="M437" s="323"/>
      <c r="N437" s="324"/>
      <c r="O437" s="325">
        <f t="shared" si="41"/>
        <v>0</v>
      </c>
      <c r="P437" s="326"/>
      <c r="Q437" s="338">
        <f>IF(ISBLANK(A437),0,IF(Set!$F$2="TTC",IF(P437=1,O437-(O437*100)/(100+Set!$C$2),(IF(P437=2,O437-(O437*100)/(100+Set!$C$3),0))),IF(P437=1,O437*Set!$C$2/(100),(IF(P437=2,O437*Set!$C$3/(100),0)))))</f>
        <v>0</v>
      </c>
      <c r="R437" s="335"/>
      <c r="S437" s="336">
        <f t="shared" si="42"/>
        <v>0</v>
      </c>
      <c r="T437" s="337">
        <f t="shared" si="43"/>
        <v>0</v>
      </c>
      <c r="U437" s="336">
        <f t="shared" si="44"/>
        <v>0</v>
      </c>
      <c r="V437" s="336">
        <f t="shared" si="45"/>
        <v>0</v>
      </c>
      <c r="W437" s="336">
        <f t="shared" si="46"/>
        <v>0</v>
      </c>
    </row>
    <row r="438" s="213" customFormat="1" hidden="1" spans="1:23">
      <c r="A438" s="278"/>
      <c r="B438" s="67"/>
      <c r="C438" s="279"/>
      <c r="D438" s="280">
        <f>SUMPRODUCT((Archives!$N$1005:$N$10000=Lang!A$4)*(Archives!$F$1005:$F$10000=$A438)*-Archives!$A$1005:$A$10000)+SUMPRODUCT((Archives!$N$1005:$N$10000=Lang!A$5)*(Archives!$F$1005:$F$10000=$A438)*-Archives!$A$1005:$A$10000)-$C438+$I438</f>
        <v>0</v>
      </c>
      <c r="E438" s="281"/>
      <c r="F438" s="282"/>
      <c r="G438" s="283"/>
      <c r="H438" s="284"/>
      <c r="I438" s="319"/>
      <c r="J438" s="320"/>
      <c r="K438" s="321"/>
      <c r="L438" s="322"/>
      <c r="M438" s="323"/>
      <c r="N438" s="324"/>
      <c r="O438" s="325">
        <f t="shared" si="41"/>
        <v>0</v>
      </c>
      <c r="P438" s="326"/>
      <c r="Q438" s="338">
        <f>IF(ISBLANK(A438),0,IF(Set!$F$2="TTC",IF(P438=1,O438-(O438*100)/(100+Set!$C$2),(IF(P438=2,O438-(O438*100)/(100+Set!$C$3),0))),IF(P438=1,O438*Set!$C$2/(100),(IF(P438=2,O438*Set!$C$3/(100),0)))))</f>
        <v>0</v>
      </c>
      <c r="R438" s="335"/>
      <c r="S438" s="336">
        <f t="shared" si="42"/>
        <v>0</v>
      </c>
      <c r="T438" s="337">
        <f t="shared" si="43"/>
        <v>0</v>
      </c>
      <c r="U438" s="336">
        <f t="shared" si="44"/>
        <v>0</v>
      </c>
      <c r="V438" s="336">
        <f t="shared" si="45"/>
        <v>0</v>
      </c>
      <c r="W438" s="336">
        <f t="shared" si="46"/>
        <v>0</v>
      </c>
    </row>
    <row r="439" s="213" customFormat="1" hidden="1" spans="1:23">
      <c r="A439" s="278"/>
      <c r="B439" s="67"/>
      <c r="C439" s="279"/>
      <c r="D439" s="280">
        <f>SUMPRODUCT((Archives!$N$1005:$N$10000=Lang!A$4)*(Archives!$F$1005:$F$10000=$A439)*-Archives!$A$1005:$A$10000)+SUMPRODUCT((Archives!$N$1005:$N$10000=Lang!A$5)*(Archives!$F$1005:$F$10000=$A439)*-Archives!$A$1005:$A$10000)-$C439+$I439</f>
        <v>0</v>
      </c>
      <c r="E439" s="281"/>
      <c r="F439" s="282"/>
      <c r="G439" s="283"/>
      <c r="H439" s="284"/>
      <c r="I439" s="319"/>
      <c r="J439" s="320"/>
      <c r="K439" s="321"/>
      <c r="L439" s="322"/>
      <c r="M439" s="323"/>
      <c r="N439" s="324"/>
      <c r="O439" s="325">
        <f t="shared" si="41"/>
        <v>0</v>
      </c>
      <c r="P439" s="326"/>
      <c r="Q439" s="338">
        <f>IF(ISBLANK(A439),0,IF(Set!$F$2="TTC",IF(P439=1,O439-(O439*100)/(100+Set!$C$2),(IF(P439=2,O439-(O439*100)/(100+Set!$C$3),0))),IF(P439=1,O439*Set!$C$2/(100),(IF(P439=2,O439*Set!$C$3/(100),0)))))</f>
        <v>0</v>
      </c>
      <c r="R439" s="335"/>
      <c r="S439" s="336">
        <f t="shared" si="42"/>
        <v>0</v>
      </c>
      <c r="T439" s="337">
        <f t="shared" si="43"/>
        <v>0</v>
      </c>
      <c r="U439" s="336">
        <f t="shared" si="44"/>
        <v>0</v>
      </c>
      <c r="V439" s="336">
        <f t="shared" si="45"/>
        <v>0</v>
      </c>
      <c r="W439" s="336">
        <f t="shared" si="46"/>
        <v>0</v>
      </c>
    </row>
    <row r="440" s="213" customFormat="1" hidden="1" spans="1:23">
      <c r="A440" s="278"/>
      <c r="B440" s="67"/>
      <c r="C440" s="279"/>
      <c r="D440" s="280">
        <f>SUMPRODUCT((Archives!$N$1005:$N$10000=Lang!A$4)*(Archives!$F$1005:$F$10000=$A440)*-Archives!$A$1005:$A$10000)+SUMPRODUCT((Archives!$N$1005:$N$10000=Lang!A$5)*(Archives!$F$1005:$F$10000=$A440)*-Archives!$A$1005:$A$10000)-$C440+$I440</f>
        <v>0</v>
      </c>
      <c r="E440" s="281"/>
      <c r="F440" s="282"/>
      <c r="G440" s="283"/>
      <c r="H440" s="284"/>
      <c r="I440" s="319"/>
      <c r="J440" s="320"/>
      <c r="K440" s="321"/>
      <c r="L440" s="322"/>
      <c r="M440" s="323"/>
      <c r="N440" s="324"/>
      <c r="O440" s="325">
        <f t="shared" si="41"/>
        <v>0</v>
      </c>
      <c r="P440" s="326"/>
      <c r="Q440" s="338">
        <f>IF(ISBLANK(A440),0,IF(Set!$F$2="TTC",IF(P440=1,O440-(O440*100)/(100+Set!$C$2),(IF(P440=2,O440-(O440*100)/(100+Set!$C$3),0))),IF(P440=1,O440*Set!$C$2/(100),(IF(P440=2,O440*Set!$C$3/(100),0)))))</f>
        <v>0</v>
      </c>
      <c r="R440" s="335"/>
      <c r="S440" s="336">
        <f t="shared" si="42"/>
        <v>0</v>
      </c>
      <c r="T440" s="337">
        <f t="shared" si="43"/>
        <v>0</v>
      </c>
      <c r="U440" s="336">
        <f t="shared" si="44"/>
        <v>0</v>
      </c>
      <c r="V440" s="336">
        <f t="shared" si="45"/>
        <v>0</v>
      </c>
      <c r="W440" s="336">
        <f t="shared" si="46"/>
        <v>0</v>
      </c>
    </row>
    <row r="441" s="213" customFormat="1" hidden="1" spans="1:23">
      <c r="A441" s="278"/>
      <c r="B441" s="67"/>
      <c r="C441" s="279"/>
      <c r="D441" s="280">
        <f>SUMPRODUCT((Archives!$N$1005:$N$10000=Lang!A$4)*(Archives!$F$1005:$F$10000=$A441)*-Archives!$A$1005:$A$10000)+SUMPRODUCT((Archives!$N$1005:$N$10000=Lang!A$5)*(Archives!$F$1005:$F$10000=$A441)*-Archives!$A$1005:$A$10000)-$C441+$I441</f>
        <v>0</v>
      </c>
      <c r="E441" s="281"/>
      <c r="F441" s="282"/>
      <c r="G441" s="283"/>
      <c r="H441" s="284"/>
      <c r="I441" s="319"/>
      <c r="J441" s="320"/>
      <c r="K441" s="321"/>
      <c r="L441" s="322"/>
      <c r="M441" s="323"/>
      <c r="N441" s="324"/>
      <c r="O441" s="325">
        <f t="shared" si="41"/>
        <v>0</v>
      </c>
      <c r="P441" s="326"/>
      <c r="Q441" s="338">
        <f>IF(ISBLANK(A441),0,IF(Set!$F$2="TTC",IF(P441=1,O441-(O441*100)/(100+Set!$C$2),(IF(P441=2,O441-(O441*100)/(100+Set!$C$3),0))),IF(P441=1,O441*Set!$C$2/(100),(IF(P441=2,O441*Set!$C$3/(100),0)))))</f>
        <v>0</v>
      </c>
      <c r="R441" s="335"/>
      <c r="S441" s="336">
        <f t="shared" si="42"/>
        <v>0</v>
      </c>
      <c r="T441" s="337">
        <f t="shared" si="43"/>
        <v>0</v>
      </c>
      <c r="U441" s="336">
        <f t="shared" si="44"/>
        <v>0</v>
      </c>
      <c r="V441" s="336">
        <f t="shared" si="45"/>
        <v>0</v>
      </c>
      <c r="W441" s="336">
        <f t="shared" si="46"/>
        <v>0</v>
      </c>
    </row>
    <row r="442" s="213" customFormat="1" hidden="1" spans="1:23">
      <c r="A442" s="278"/>
      <c r="B442" s="67"/>
      <c r="C442" s="279"/>
      <c r="D442" s="280">
        <f>SUMPRODUCT((Archives!$N$1005:$N$10000=Lang!A$4)*(Archives!$F$1005:$F$10000=$A442)*-Archives!$A$1005:$A$10000)+SUMPRODUCT((Archives!$N$1005:$N$10000=Lang!A$5)*(Archives!$F$1005:$F$10000=$A442)*-Archives!$A$1005:$A$10000)-$C442+$I442</f>
        <v>0</v>
      </c>
      <c r="E442" s="281"/>
      <c r="F442" s="282"/>
      <c r="G442" s="283"/>
      <c r="H442" s="284"/>
      <c r="I442" s="319"/>
      <c r="J442" s="320"/>
      <c r="K442" s="321"/>
      <c r="L442" s="322"/>
      <c r="M442" s="323"/>
      <c r="N442" s="324"/>
      <c r="O442" s="325">
        <f t="shared" si="41"/>
        <v>0</v>
      </c>
      <c r="P442" s="326"/>
      <c r="Q442" s="338">
        <f>IF(ISBLANK(A442),0,IF(Set!$F$2="TTC",IF(P442=1,O442-(O442*100)/(100+Set!$C$2),(IF(P442=2,O442-(O442*100)/(100+Set!$C$3),0))),IF(P442=1,O442*Set!$C$2/(100),(IF(P442=2,O442*Set!$C$3/(100),0)))))</f>
        <v>0</v>
      </c>
      <c r="R442" s="335"/>
      <c r="S442" s="336">
        <f t="shared" si="42"/>
        <v>0</v>
      </c>
      <c r="T442" s="337">
        <f t="shared" si="43"/>
        <v>0</v>
      </c>
      <c r="U442" s="336">
        <f t="shared" si="44"/>
        <v>0</v>
      </c>
      <c r="V442" s="336">
        <f t="shared" si="45"/>
        <v>0</v>
      </c>
      <c r="W442" s="336">
        <f t="shared" si="46"/>
        <v>0</v>
      </c>
    </row>
    <row r="443" s="213" customFormat="1" hidden="1" spans="1:23">
      <c r="A443" s="278"/>
      <c r="B443" s="67"/>
      <c r="C443" s="279"/>
      <c r="D443" s="280">
        <f>SUMPRODUCT((Archives!$N$1005:$N$10000=Lang!A$4)*(Archives!$F$1005:$F$10000=$A443)*-Archives!$A$1005:$A$10000)+SUMPRODUCT((Archives!$N$1005:$N$10000=Lang!A$5)*(Archives!$F$1005:$F$10000=$A443)*-Archives!$A$1005:$A$10000)-$C443+$I443</f>
        <v>0</v>
      </c>
      <c r="E443" s="281"/>
      <c r="F443" s="282"/>
      <c r="G443" s="283"/>
      <c r="H443" s="284"/>
      <c r="I443" s="319"/>
      <c r="J443" s="320"/>
      <c r="K443" s="321"/>
      <c r="L443" s="322"/>
      <c r="M443" s="323"/>
      <c r="N443" s="324"/>
      <c r="O443" s="325">
        <f t="shared" si="41"/>
        <v>0</v>
      </c>
      <c r="P443" s="326"/>
      <c r="Q443" s="338">
        <f>IF(ISBLANK(A443),0,IF(Set!$F$2="TTC",IF(P443=1,O443-(O443*100)/(100+Set!$C$2),(IF(P443=2,O443-(O443*100)/(100+Set!$C$3),0))),IF(P443=1,O443*Set!$C$2/(100),(IF(P443=2,O443*Set!$C$3/(100),0)))))</f>
        <v>0</v>
      </c>
      <c r="R443" s="335"/>
      <c r="S443" s="336">
        <f t="shared" si="42"/>
        <v>0</v>
      </c>
      <c r="T443" s="337">
        <f t="shared" si="43"/>
        <v>0</v>
      </c>
      <c r="U443" s="336">
        <f t="shared" si="44"/>
        <v>0</v>
      </c>
      <c r="V443" s="336">
        <f t="shared" si="45"/>
        <v>0</v>
      </c>
      <c r="W443" s="336">
        <f t="shared" si="46"/>
        <v>0</v>
      </c>
    </row>
    <row r="444" s="213" customFormat="1" hidden="1" spans="1:23">
      <c r="A444" s="278"/>
      <c r="B444" s="67"/>
      <c r="C444" s="279"/>
      <c r="D444" s="280">
        <f>SUMPRODUCT((Archives!$N$1005:$N$10000=Lang!A$4)*(Archives!$F$1005:$F$10000=$A444)*-Archives!$A$1005:$A$10000)+SUMPRODUCT((Archives!$N$1005:$N$10000=Lang!A$5)*(Archives!$F$1005:$F$10000=$A444)*-Archives!$A$1005:$A$10000)-$C444+$I444</f>
        <v>0</v>
      </c>
      <c r="E444" s="281"/>
      <c r="F444" s="282"/>
      <c r="G444" s="283"/>
      <c r="H444" s="284"/>
      <c r="I444" s="319"/>
      <c r="J444" s="320"/>
      <c r="K444" s="321"/>
      <c r="L444" s="322"/>
      <c r="M444" s="323"/>
      <c r="N444" s="324"/>
      <c r="O444" s="325">
        <f t="shared" si="41"/>
        <v>0</v>
      </c>
      <c r="P444" s="326"/>
      <c r="Q444" s="338">
        <f>IF(ISBLANK(A444),0,IF(Set!$F$2="TTC",IF(P444=1,O444-(O444*100)/(100+Set!$C$2),(IF(P444=2,O444-(O444*100)/(100+Set!$C$3),0))),IF(P444=1,O444*Set!$C$2/(100),(IF(P444=2,O444*Set!$C$3/(100),0)))))</f>
        <v>0</v>
      </c>
      <c r="R444" s="335"/>
      <c r="S444" s="336">
        <f t="shared" si="42"/>
        <v>0</v>
      </c>
      <c r="T444" s="337">
        <f t="shared" si="43"/>
        <v>0</v>
      </c>
      <c r="U444" s="336">
        <f t="shared" si="44"/>
        <v>0</v>
      </c>
      <c r="V444" s="336">
        <f t="shared" si="45"/>
        <v>0</v>
      </c>
      <c r="W444" s="336">
        <f t="shared" si="46"/>
        <v>0</v>
      </c>
    </row>
    <row r="445" s="213" customFormat="1" hidden="1" spans="1:23">
      <c r="A445" s="278"/>
      <c r="B445" s="67"/>
      <c r="C445" s="279"/>
      <c r="D445" s="280">
        <f>SUMPRODUCT((Archives!$N$1005:$N$10000=Lang!A$4)*(Archives!$F$1005:$F$10000=$A445)*-Archives!$A$1005:$A$10000)+SUMPRODUCT((Archives!$N$1005:$N$10000=Lang!A$5)*(Archives!$F$1005:$F$10000=$A445)*-Archives!$A$1005:$A$10000)-$C445+$I445</f>
        <v>0</v>
      </c>
      <c r="E445" s="281"/>
      <c r="F445" s="282"/>
      <c r="G445" s="283"/>
      <c r="H445" s="284"/>
      <c r="I445" s="319"/>
      <c r="J445" s="320"/>
      <c r="K445" s="321"/>
      <c r="L445" s="322"/>
      <c r="M445" s="323"/>
      <c r="N445" s="324"/>
      <c r="O445" s="325">
        <f t="shared" si="41"/>
        <v>0</v>
      </c>
      <c r="P445" s="326"/>
      <c r="Q445" s="338">
        <f>IF(ISBLANK(A445),0,IF(Set!$F$2="TTC",IF(P445=1,O445-(O445*100)/(100+Set!$C$2),(IF(P445=2,O445-(O445*100)/(100+Set!$C$3),0))),IF(P445=1,O445*Set!$C$2/(100),(IF(P445=2,O445*Set!$C$3/(100),0)))))</f>
        <v>0</v>
      </c>
      <c r="R445" s="335"/>
      <c r="S445" s="336">
        <f t="shared" si="42"/>
        <v>0</v>
      </c>
      <c r="T445" s="337">
        <f t="shared" si="43"/>
        <v>0</v>
      </c>
      <c r="U445" s="336">
        <f t="shared" si="44"/>
        <v>0</v>
      </c>
      <c r="V445" s="336">
        <f t="shared" si="45"/>
        <v>0</v>
      </c>
      <c r="W445" s="336">
        <f t="shared" si="46"/>
        <v>0</v>
      </c>
    </row>
    <row r="446" s="213" customFormat="1" hidden="1" spans="1:23">
      <c r="A446" s="278"/>
      <c r="B446" s="67"/>
      <c r="C446" s="279"/>
      <c r="D446" s="280">
        <f>SUMPRODUCT((Archives!$N$1005:$N$10000=Lang!A$4)*(Archives!$F$1005:$F$10000=$A446)*-Archives!$A$1005:$A$10000)+SUMPRODUCT((Archives!$N$1005:$N$10000=Lang!A$5)*(Archives!$F$1005:$F$10000=$A446)*-Archives!$A$1005:$A$10000)-$C446+$I446</f>
        <v>0</v>
      </c>
      <c r="E446" s="281"/>
      <c r="F446" s="282"/>
      <c r="G446" s="283"/>
      <c r="H446" s="284"/>
      <c r="I446" s="319"/>
      <c r="J446" s="320"/>
      <c r="K446" s="321"/>
      <c r="L446" s="322"/>
      <c r="M446" s="323"/>
      <c r="N446" s="324"/>
      <c r="O446" s="325">
        <f t="shared" si="41"/>
        <v>0</v>
      </c>
      <c r="P446" s="326"/>
      <c r="Q446" s="338">
        <f>IF(ISBLANK(A446),0,IF(Set!$F$2="TTC",IF(P446=1,O446-(O446*100)/(100+Set!$C$2),(IF(P446=2,O446-(O446*100)/(100+Set!$C$3),0))),IF(P446=1,O446*Set!$C$2/(100),(IF(P446=2,O446*Set!$C$3/(100),0)))))</f>
        <v>0</v>
      </c>
      <c r="R446" s="335"/>
      <c r="S446" s="336">
        <f t="shared" si="42"/>
        <v>0</v>
      </c>
      <c r="T446" s="337">
        <f t="shared" si="43"/>
        <v>0</v>
      </c>
      <c r="U446" s="336">
        <f t="shared" si="44"/>
        <v>0</v>
      </c>
      <c r="V446" s="336">
        <f t="shared" si="45"/>
        <v>0</v>
      </c>
      <c r="W446" s="336">
        <f t="shared" si="46"/>
        <v>0</v>
      </c>
    </row>
    <row r="447" s="213" customFormat="1" hidden="1" spans="1:23">
      <c r="A447" s="278"/>
      <c r="B447" s="67"/>
      <c r="C447" s="279"/>
      <c r="D447" s="280">
        <f>SUMPRODUCT((Archives!$N$1005:$N$10000=Lang!A$4)*(Archives!$F$1005:$F$10000=$A447)*-Archives!$A$1005:$A$10000)+SUMPRODUCT((Archives!$N$1005:$N$10000=Lang!A$5)*(Archives!$F$1005:$F$10000=$A447)*-Archives!$A$1005:$A$10000)-$C447+$I447</f>
        <v>0</v>
      </c>
      <c r="E447" s="281"/>
      <c r="F447" s="282"/>
      <c r="G447" s="283"/>
      <c r="H447" s="284"/>
      <c r="I447" s="319"/>
      <c r="J447" s="320"/>
      <c r="K447" s="321"/>
      <c r="L447" s="322"/>
      <c r="M447" s="323"/>
      <c r="N447" s="324"/>
      <c r="O447" s="325">
        <f t="shared" si="41"/>
        <v>0</v>
      </c>
      <c r="P447" s="326"/>
      <c r="Q447" s="338">
        <f>IF(ISBLANK(A447),0,IF(Set!$F$2="TTC",IF(P447=1,O447-(O447*100)/(100+Set!$C$2),(IF(P447=2,O447-(O447*100)/(100+Set!$C$3),0))),IF(P447=1,O447*Set!$C$2/(100),(IF(P447=2,O447*Set!$C$3/(100),0)))))</f>
        <v>0</v>
      </c>
      <c r="R447" s="335"/>
      <c r="S447" s="336">
        <f t="shared" si="42"/>
        <v>0</v>
      </c>
      <c r="T447" s="337">
        <f t="shared" si="43"/>
        <v>0</v>
      </c>
      <c r="U447" s="336">
        <f t="shared" si="44"/>
        <v>0</v>
      </c>
      <c r="V447" s="336">
        <f t="shared" si="45"/>
        <v>0</v>
      </c>
      <c r="W447" s="336">
        <f t="shared" si="46"/>
        <v>0</v>
      </c>
    </row>
    <row r="448" s="213" customFormat="1" hidden="1" spans="1:23">
      <c r="A448" s="278"/>
      <c r="B448" s="67"/>
      <c r="C448" s="279"/>
      <c r="D448" s="280">
        <f>SUMPRODUCT((Archives!$N$1005:$N$10000=Lang!A$4)*(Archives!$F$1005:$F$10000=$A448)*-Archives!$A$1005:$A$10000)+SUMPRODUCT((Archives!$N$1005:$N$10000=Lang!A$5)*(Archives!$F$1005:$F$10000=$A448)*-Archives!$A$1005:$A$10000)-$C448+$I448</f>
        <v>0</v>
      </c>
      <c r="E448" s="281"/>
      <c r="F448" s="282"/>
      <c r="G448" s="283"/>
      <c r="H448" s="284"/>
      <c r="I448" s="319"/>
      <c r="J448" s="320"/>
      <c r="K448" s="321"/>
      <c r="L448" s="322"/>
      <c r="M448" s="323"/>
      <c r="N448" s="324"/>
      <c r="O448" s="325">
        <f t="shared" si="41"/>
        <v>0</v>
      </c>
      <c r="P448" s="326"/>
      <c r="Q448" s="338">
        <f>IF(ISBLANK(A448),0,IF(Set!$F$2="TTC",IF(P448=1,O448-(O448*100)/(100+Set!$C$2),(IF(P448=2,O448-(O448*100)/(100+Set!$C$3),0))),IF(P448=1,O448*Set!$C$2/(100),(IF(P448=2,O448*Set!$C$3/(100),0)))))</f>
        <v>0</v>
      </c>
      <c r="R448" s="335"/>
      <c r="S448" s="336">
        <f t="shared" si="42"/>
        <v>0</v>
      </c>
      <c r="T448" s="337">
        <f t="shared" si="43"/>
        <v>0</v>
      </c>
      <c r="U448" s="336">
        <f t="shared" si="44"/>
        <v>0</v>
      </c>
      <c r="V448" s="336">
        <f t="shared" si="45"/>
        <v>0</v>
      </c>
      <c r="W448" s="336">
        <f t="shared" si="46"/>
        <v>0</v>
      </c>
    </row>
    <row r="449" s="213" customFormat="1" hidden="1" spans="1:23">
      <c r="A449" s="278"/>
      <c r="B449" s="67"/>
      <c r="C449" s="279"/>
      <c r="D449" s="280">
        <f>SUMPRODUCT((Archives!$N$1005:$N$10000=Lang!A$4)*(Archives!$F$1005:$F$10000=$A449)*-Archives!$A$1005:$A$10000)+SUMPRODUCT((Archives!$N$1005:$N$10000=Lang!A$5)*(Archives!$F$1005:$F$10000=$A449)*-Archives!$A$1005:$A$10000)-$C449+$I449</f>
        <v>0</v>
      </c>
      <c r="E449" s="281"/>
      <c r="F449" s="282"/>
      <c r="G449" s="283"/>
      <c r="H449" s="284"/>
      <c r="I449" s="319"/>
      <c r="J449" s="320"/>
      <c r="K449" s="321"/>
      <c r="L449" s="322"/>
      <c r="M449" s="323"/>
      <c r="N449" s="324"/>
      <c r="O449" s="325">
        <f t="shared" si="41"/>
        <v>0</v>
      </c>
      <c r="P449" s="326"/>
      <c r="Q449" s="338">
        <f>IF(ISBLANK(A449),0,IF(Set!$F$2="TTC",IF(P449=1,O449-(O449*100)/(100+Set!$C$2),(IF(P449=2,O449-(O449*100)/(100+Set!$C$3),0))),IF(P449=1,O449*Set!$C$2/(100),(IF(P449=2,O449*Set!$C$3/(100),0)))))</f>
        <v>0</v>
      </c>
      <c r="R449" s="335"/>
      <c r="S449" s="336">
        <f t="shared" si="42"/>
        <v>0</v>
      </c>
      <c r="T449" s="337">
        <f t="shared" si="43"/>
        <v>0</v>
      </c>
      <c r="U449" s="336">
        <f t="shared" si="44"/>
        <v>0</v>
      </c>
      <c r="V449" s="336">
        <f t="shared" si="45"/>
        <v>0</v>
      </c>
      <c r="W449" s="336">
        <f t="shared" si="46"/>
        <v>0</v>
      </c>
    </row>
    <row r="450" s="213" customFormat="1" hidden="1" spans="1:23">
      <c r="A450" s="278"/>
      <c r="B450" s="67"/>
      <c r="C450" s="279"/>
      <c r="D450" s="280">
        <f>SUMPRODUCT((Archives!$N$1005:$N$10000=Lang!A$4)*(Archives!$F$1005:$F$10000=$A450)*-Archives!$A$1005:$A$10000)+SUMPRODUCT((Archives!$N$1005:$N$10000=Lang!A$5)*(Archives!$F$1005:$F$10000=$A450)*-Archives!$A$1005:$A$10000)-$C450+$I450</f>
        <v>0</v>
      </c>
      <c r="E450" s="281"/>
      <c r="F450" s="282"/>
      <c r="G450" s="283"/>
      <c r="H450" s="284"/>
      <c r="I450" s="319"/>
      <c r="J450" s="320"/>
      <c r="K450" s="321"/>
      <c r="L450" s="322"/>
      <c r="M450" s="323"/>
      <c r="N450" s="324"/>
      <c r="O450" s="325">
        <f t="shared" si="41"/>
        <v>0</v>
      </c>
      <c r="P450" s="326"/>
      <c r="Q450" s="338">
        <f>IF(ISBLANK(A450),0,IF(Set!$F$2="TTC",IF(P450=1,O450-(O450*100)/(100+Set!$C$2),(IF(P450=2,O450-(O450*100)/(100+Set!$C$3),0))),IF(P450=1,O450*Set!$C$2/(100),(IF(P450=2,O450*Set!$C$3/(100),0)))))</f>
        <v>0</v>
      </c>
      <c r="R450" s="335"/>
      <c r="S450" s="336">
        <f t="shared" si="42"/>
        <v>0</v>
      </c>
      <c r="T450" s="337">
        <f t="shared" si="43"/>
        <v>0</v>
      </c>
      <c r="U450" s="336">
        <f t="shared" si="44"/>
        <v>0</v>
      </c>
      <c r="V450" s="336">
        <f t="shared" si="45"/>
        <v>0</v>
      </c>
      <c r="W450" s="336">
        <f t="shared" si="46"/>
        <v>0</v>
      </c>
    </row>
    <row r="451" s="213" customFormat="1" hidden="1" spans="1:23">
      <c r="A451" s="278"/>
      <c r="B451" s="67"/>
      <c r="C451" s="279"/>
      <c r="D451" s="280">
        <f>SUMPRODUCT((Archives!$N$1005:$N$10000=Lang!A$4)*(Archives!$F$1005:$F$10000=$A451)*-Archives!$A$1005:$A$10000)+SUMPRODUCT((Archives!$N$1005:$N$10000=Lang!A$5)*(Archives!$F$1005:$F$10000=$A451)*-Archives!$A$1005:$A$10000)-$C451+$I451</f>
        <v>0</v>
      </c>
      <c r="E451" s="281"/>
      <c r="F451" s="282"/>
      <c r="G451" s="283"/>
      <c r="H451" s="284"/>
      <c r="I451" s="319"/>
      <c r="J451" s="320"/>
      <c r="K451" s="321"/>
      <c r="L451" s="322"/>
      <c r="M451" s="323"/>
      <c r="N451" s="324"/>
      <c r="O451" s="325">
        <f t="shared" si="41"/>
        <v>0</v>
      </c>
      <c r="P451" s="326"/>
      <c r="Q451" s="338">
        <f>IF(ISBLANK(A451),0,IF(Set!$F$2="TTC",IF(P451=1,O451-(O451*100)/(100+Set!$C$2),(IF(P451=2,O451-(O451*100)/(100+Set!$C$3),0))),IF(P451=1,O451*Set!$C$2/(100),(IF(P451=2,O451*Set!$C$3/(100),0)))))</f>
        <v>0</v>
      </c>
      <c r="R451" s="335"/>
      <c r="S451" s="336">
        <f t="shared" si="42"/>
        <v>0</v>
      </c>
      <c r="T451" s="337">
        <f t="shared" si="43"/>
        <v>0</v>
      </c>
      <c r="U451" s="336">
        <f t="shared" si="44"/>
        <v>0</v>
      </c>
      <c r="V451" s="336">
        <f t="shared" si="45"/>
        <v>0</v>
      </c>
      <c r="W451" s="336">
        <f t="shared" si="46"/>
        <v>0</v>
      </c>
    </row>
    <row r="452" s="213" customFormat="1" hidden="1" spans="1:23">
      <c r="A452" s="278"/>
      <c r="B452" s="67"/>
      <c r="C452" s="279"/>
      <c r="D452" s="280">
        <f>SUMPRODUCT((Archives!$N$1005:$N$10000=Lang!A$4)*(Archives!$F$1005:$F$10000=$A452)*-Archives!$A$1005:$A$10000)+SUMPRODUCT((Archives!$N$1005:$N$10000=Lang!A$5)*(Archives!$F$1005:$F$10000=$A452)*-Archives!$A$1005:$A$10000)-$C452+$I452</f>
        <v>0</v>
      </c>
      <c r="E452" s="281"/>
      <c r="F452" s="282"/>
      <c r="G452" s="283"/>
      <c r="H452" s="284"/>
      <c r="I452" s="319"/>
      <c r="J452" s="320"/>
      <c r="K452" s="321"/>
      <c r="L452" s="322"/>
      <c r="M452" s="323"/>
      <c r="N452" s="324"/>
      <c r="O452" s="325">
        <f t="shared" si="41"/>
        <v>0</v>
      </c>
      <c r="P452" s="326"/>
      <c r="Q452" s="338">
        <f>IF(ISBLANK(A452),0,IF(Set!$F$2="TTC",IF(P452=1,O452-(O452*100)/(100+Set!$C$2),(IF(P452=2,O452-(O452*100)/(100+Set!$C$3),0))),IF(P452=1,O452*Set!$C$2/(100),(IF(P452=2,O452*Set!$C$3/(100),0)))))</f>
        <v>0</v>
      </c>
      <c r="R452" s="335"/>
      <c r="S452" s="336">
        <f t="shared" si="42"/>
        <v>0</v>
      </c>
      <c r="T452" s="337">
        <f t="shared" si="43"/>
        <v>0</v>
      </c>
      <c r="U452" s="336">
        <f t="shared" si="44"/>
        <v>0</v>
      </c>
      <c r="V452" s="336">
        <f t="shared" si="45"/>
        <v>0</v>
      </c>
      <c r="W452" s="336">
        <f t="shared" si="46"/>
        <v>0</v>
      </c>
    </row>
    <row r="453" s="213" customFormat="1" hidden="1" spans="1:23">
      <c r="A453" s="278"/>
      <c r="B453" s="67"/>
      <c r="C453" s="279"/>
      <c r="D453" s="280">
        <f>SUMPRODUCT((Archives!$N$1005:$N$10000=Lang!A$4)*(Archives!$F$1005:$F$10000=$A453)*-Archives!$A$1005:$A$10000)+SUMPRODUCT((Archives!$N$1005:$N$10000=Lang!A$5)*(Archives!$F$1005:$F$10000=$A453)*-Archives!$A$1005:$A$10000)-$C453+$I453</f>
        <v>0</v>
      </c>
      <c r="E453" s="281"/>
      <c r="F453" s="282"/>
      <c r="G453" s="283"/>
      <c r="H453" s="284"/>
      <c r="I453" s="319"/>
      <c r="J453" s="320"/>
      <c r="K453" s="321"/>
      <c r="L453" s="322"/>
      <c r="M453" s="323"/>
      <c r="N453" s="324"/>
      <c r="O453" s="325">
        <f t="shared" si="41"/>
        <v>0</v>
      </c>
      <c r="P453" s="326"/>
      <c r="Q453" s="338">
        <f>IF(ISBLANK(A453),0,IF(Set!$F$2="TTC",IF(P453=1,O453-(O453*100)/(100+Set!$C$2),(IF(P453=2,O453-(O453*100)/(100+Set!$C$3),0))),IF(P453=1,O453*Set!$C$2/(100),(IF(P453=2,O453*Set!$C$3/(100),0)))))</f>
        <v>0</v>
      </c>
      <c r="R453" s="335"/>
      <c r="S453" s="336">
        <f t="shared" si="42"/>
        <v>0</v>
      </c>
      <c r="T453" s="337">
        <f t="shared" si="43"/>
        <v>0</v>
      </c>
      <c r="U453" s="336">
        <f t="shared" si="44"/>
        <v>0</v>
      </c>
      <c r="V453" s="336">
        <f t="shared" si="45"/>
        <v>0</v>
      </c>
      <c r="W453" s="336">
        <f t="shared" si="46"/>
        <v>0</v>
      </c>
    </row>
    <row r="454" s="213" customFormat="1" hidden="1" spans="1:23">
      <c r="A454" s="278"/>
      <c r="B454" s="67"/>
      <c r="C454" s="279"/>
      <c r="D454" s="280">
        <f>SUMPRODUCT((Archives!$N$1005:$N$10000=Lang!A$4)*(Archives!$F$1005:$F$10000=$A454)*-Archives!$A$1005:$A$10000)+SUMPRODUCT((Archives!$N$1005:$N$10000=Lang!A$5)*(Archives!$F$1005:$F$10000=$A454)*-Archives!$A$1005:$A$10000)-$C454+$I454</f>
        <v>0</v>
      </c>
      <c r="E454" s="281"/>
      <c r="F454" s="282"/>
      <c r="G454" s="283"/>
      <c r="H454" s="284"/>
      <c r="I454" s="319"/>
      <c r="J454" s="320"/>
      <c r="K454" s="321"/>
      <c r="L454" s="322"/>
      <c r="M454" s="323"/>
      <c r="N454" s="324"/>
      <c r="O454" s="325">
        <f t="shared" si="41"/>
        <v>0</v>
      </c>
      <c r="P454" s="326"/>
      <c r="Q454" s="338">
        <f>IF(ISBLANK(A454),0,IF(Set!$F$2="TTC",IF(P454=1,O454-(O454*100)/(100+Set!$C$2),(IF(P454=2,O454-(O454*100)/(100+Set!$C$3),0))),IF(P454=1,O454*Set!$C$2/(100),(IF(P454=2,O454*Set!$C$3/(100),0)))))</f>
        <v>0</v>
      </c>
      <c r="R454" s="335"/>
      <c r="S454" s="336">
        <f t="shared" si="42"/>
        <v>0</v>
      </c>
      <c r="T454" s="337">
        <f t="shared" si="43"/>
        <v>0</v>
      </c>
      <c r="U454" s="336">
        <f t="shared" si="44"/>
        <v>0</v>
      </c>
      <c r="V454" s="336">
        <f t="shared" si="45"/>
        <v>0</v>
      </c>
      <c r="W454" s="336">
        <f t="shared" si="46"/>
        <v>0</v>
      </c>
    </row>
    <row r="455" s="213" customFormat="1" hidden="1" spans="1:23">
      <c r="A455" s="278"/>
      <c r="B455" s="67"/>
      <c r="C455" s="279"/>
      <c r="D455" s="280">
        <f>SUMPRODUCT((Archives!$N$1005:$N$10000=Lang!A$4)*(Archives!$F$1005:$F$10000=$A455)*-Archives!$A$1005:$A$10000)+SUMPRODUCT((Archives!$N$1005:$N$10000=Lang!A$5)*(Archives!$F$1005:$F$10000=$A455)*-Archives!$A$1005:$A$10000)-$C455+$I455</f>
        <v>0</v>
      </c>
      <c r="E455" s="281"/>
      <c r="F455" s="282"/>
      <c r="G455" s="283"/>
      <c r="H455" s="284"/>
      <c r="I455" s="319"/>
      <c r="J455" s="320"/>
      <c r="K455" s="321"/>
      <c r="L455" s="322"/>
      <c r="M455" s="323"/>
      <c r="N455" s="324"/>
      <c r="O455" s="325">
        <f t="shared" si="41"/>
        <v>0</v>
      </c>
      <c r="P455" s="326"/>
      <c r="Q455" s="338">
        <f>IF(ISBLANK(A455),0,IF(Set!$F$2="TTC",IF(P455=1,O455-(O455*100)/(100+Set!$C$2),(IF(P455=2,O455-(O455*100)/(100+Set!$C$3),0))),IF(P455=1,O455*Set!$C$2/(100),(IF(P455=2,O455*Set!$C$3/(100),0)))))</f>
        <v>0</v>
      </c>
      <c r="R455" s="335"/>
      <c r="S455" s="336">
        <f t="shared" si="42"/>
        <v>0</v>
      </c>
      <c r="T455" s="337">
        <f t="shared" si="43"/>
        <v>0</v>
      </c>
      <c r="U455" s="336">
        <f t="shared" si="44"/>
        <v>0</v>
      </c>
      <c r="V455" s="336">
        <f t="shared" si="45"/>
        <v>0</v>
      </c>
      <c r="W455" s="336">
        <f t="shared" si="46"/>
        <v>0</v>
      </c>
    </row>
    <row r="456" s="213" customFormat="1" hidden="1" spans="1:23">
      <c r="A456" s="278"/>
      <c r="B456" s="67"/>
      <c r="C456" s="279"/>
      <c r="D456" s="280">
        <f>SUMPRODUCT((Archives!$N$1005:$N$10000=Lang!A$4)*(Archives!$F$1005:$F$10000=$A456)*-Archives!$A$1005:$A$10000)+SUMPRODUCT((Archives!$N$1005:$N$10000=Lang!A$5)*(Archives!$F$1005:$F$10000=$A456)*-Archives!$A$1005:$A$10000)-$C456+$I456</f>
        <v>0</v>
      </c>
      <c r="E456" s="281"/>
      <c r="F456" s="282"/>
      <c r="G456" s="283"/>
      <c r="H456" s="284"/>
      <c r="I456" s="319"/>
      <c r="J456" s="320"/>
      <c r="K456" s="321"/>
      <c r="L456" s="322"/>
      <c r="M456" s="323"/>
      <c r="N456" s="324"/>
      <c r="O456" s="325">
        <f t="shared" si="41"/>
        <v>0</v>
      </c>
      <c r="P456" s="326"/>
      <c r="Q456" s="338">
        <f>IF(ISBLANK(A456),0,IF(Set!$F$2="TTC",IF(P456=1,O456-(O456*100)/(100+Set!$C$2),(IF(P456=2,O456-(O456*100)/(100+Set!$C$3),0))),IF(P456=1,O456*Set!$C$2/(100),(IF(P456=2,O456*Set!$C$3/(100),0)))))</f>
        <v>0</v>
      </c>
      <c r="R456" s="335"/>
      <c r="S456" s="336">
        <f t="shared" si="42"/>
        <v>0</v>
      </c>
      <c r="T456" s="337">
        <f t="shared" si="43"/>
        <v>0</v>
      </c>
      <c r="U456" s="336">
        <f t="shared" si="44"/>
        <v>0</v>
      </c>
      <c r="V456" s="336">
        <f t="shared" si="45"/>
        <v>0</v>
      </c>
      <c r="W456" s="336">
        <f t="shared" si="46"/>
        <v>0</v>
      </c>
    </row>
    <row r="457" s="213" customFormat="1" hidden="1" spans="1:23">
      <c r="A457" s="278"/>
      <c r="B457" s="67"/>
      <c r="C457" s="279"/>
      <c r="D457" s="280">
        <f>SUMPRODUCT((Archives!$N$1005:$N$10000=Lang!A$4)*(Archives!$F$1005:$F$10000=$A457)*-Archives!$A$1005:$A$10000)+SUMPRODUCT((Archives!$N$1005:$N$10000=Lang!A$5)*(Archives!$F$1005:$F$10000=$A457)*-Archives!$A$1005:$A$10000)-$C457+$I457</f>
        <v>0</v>
      </c>
      <c r="E457" s="281"/>
      <c r="F457" s="282"/>
      <c r="G457" s="283"/>
      <c r="H457" s="284"/>
      <c r="I457" s="319"/>
      <c r="J457" s="320"/>
      <c r="K457" s="321"/>
      <c r="L457" s="322"/>
      <c r="M457" s="323"/>
      <c r="N457" s="324"/>
      <c r="O457" s="325">
        <f t="shared" si="41"/>
        <v>0</v>
      </c>
      <c r="P457" s="326"/>
      <c r="Q457" s="338">
        <f>IF(ISBLANK(A457),0,IF(Set!$F$2="TTC",IF(P457=1,O457-(O457*100)/(100+Set!$C$2),(IF(P457=2,O457-(O457*100)/(100+Set!$C$3),0))),IF(P457=1,O457*Set!$C$2/(100),(IF(P457=2,O457*Set!$C$3/(100),0)))))</f>
        <v>0</v>
      </c>
      <c r="R457" s="335"/>
      <c r="S457" s="336">
        <f t="shared" si="42"/>
        <v>0</v>
      </c>
      <c r="T457" s="337">
        <f t="shared" si="43"/>
        <v>0</v>
      </c>
      <c r="U457" s="336">
        <f t="shared" si="44"/>
        <v>0</v>
      </c>
      <c r="V457" s="336">
        <f t="shared" si="45"/>
        <v>0</v>
      </c>
      <c r="W457" s="336">
        <f t="shared" si="46"/>
        <v>0</v>
      </c>
    </row>
    <row r="458" s="213" customFormat="1" hidden="1" spans="1:23">
      <c r="A458" s="278"/>
      <c r="B458" s="67"/>
      <c r="C458" s="279"/>
      <c r="D458" s="280">
        <f>SUMPRODUCT((Archives!$N$1005:$N$10000=Lang!A$4)*(Archives!$F$1005:$F$10000=$A458)*-Archives!$A$1005:$A$10000)+SUMPRODUCT((Archives!$N$1005:$N$10000=Lang!A$5)*(Archives!$F$1005:$F$10000=$A458)*-Archives!$A$1005:$A$10000)-$C458+$I458</f>
        <v>0</v>
      </c>
      <c r="E458" s="281"/>
      <c r="F458" s="282"/>
      <c r="G458" s="283"/>
      <c r="H458" s="284"/>
      <c r="I458" s="319"/>
      <c r="J458" s="320"/>
      <c r="K458" s="321"/>
      <c r="L458" s="322"/>
      <c r="M458" s="323"/>
      <c r="N458" s="324"/>
      <c r="O458" s="325">
        <f t="shared" si="41"/>
        <v>0</v>
      </c>
      <c r="P458" s="326"/>
      <c r="Q458" s="338">
        <f>IF(ISBLANK(A458),0,IF(Set!$F$2="TTC",IF(P458=1,O458-(O458*100)/(100+Set!$C$2),(IF(P458=2,O458-(O458*100)/(100+Set!$C$3),0))),IF(P458=1,O458*Set!$C$2/(100),(IF(P458=2,O458*Set!$C$3/(100),0)))))</f>
        <v>0</v>
      </c>
      <c r="R458" s="335"/>
      <c r="S458" s="336">
        <f t="shared" si="42"/>
        <v>0</v>
      </c>
      <c r="T458" s="337">
        <f t="shared" si="43"/>
        <v>0</v>
      </c>
      <c r="U458" s="336">
        <f t="shared" si="44"/>
        <v>0</v>
      </c>
      <c r="V458" s="336">
        <f t="shared" si="45"/>
        <v>0</v>
      </c>
      <c r="W458" s="336">
        <f t="shared" si="46"/>
        <v>0</v>
      </c>
    </row>
    <row r="459" s="213" customFormat="1" hidden="1" spans="1:23">
      <c r="A459" s="278"/>
      <c r="B459" s="67"/>
      <c r="C459" s="279"/>
      <c r="D459" s="280">
        <f>SUMPRODUCT((Archives!$N$1005:$N$10000=Lang!A$4)*(Archives!$F$1005:$F$10000=$A459)*-Archives!$A$1005:$A$10000)+SUMPRODUCT((Archives!$N$1005:$N$10000=Lang!A$5)*(Archives!$F$1005:$F$10000=$A459)*-Archives!$A$1005:$A$10000)-$C459+$I459</f>
        <v>0</v>
      </c>
      <c r="E459" s="281"/>
      <c r="F459" s="282"/>
      <c r="G459" s="283"/>
      <c r="H459" s="284"/>
      <c r="I459" s="319"/>
      <c r="J459" s="320"/>
      <c r="K459" s="321"/>
      <c r="L459" s="322"/>
      <c r="M459" s="323"/>
      <c r="N459" s="324"/>
      <c r="O459" s="325">
        <f t="shared" si="41"/>
        <v>0</v>
      </c>
      <c r="P459" s="326"/>
      <c r="Q459" s="338">
        <f>IF(ISBLANK(A459),0,IF(Set!$F$2="TTC",IF(P459=1,O459-(O459*100)/(100+Set!$C$2),(IF(P459=2,O459-(O459*100)/(100+Set!$C$3),0))),IF(P459=1,O459*Set!$C$2/(100),(IF(P459=2,O459*Set!$C$3/(100),0)))))</f>
        <v>0</v>
      </c>
      <c r="R459" s="335"/>
      <c r="S459" s="336">
        <f t="shared" si="42"/>
        <v>0</v>
      </c>
      <c r="T459" s="337">
        <f t="shared" si="43"/>
        <v>0</v>
      </c>
      <c r="U459" s="336">
        <f t="shared" si="44"/>
        <v>0</v>
      </c>
      <c r="V459" s="336">
        <f t="shared" si="45"/>
        <v>0</v>
      </c>
      <c r="W459" s="336">
        <f t="shared" si="46"/>
        <v>0</v>
      </c>
    </row>
    <row r="460" s="213" customFormat="1" hidden="1" spans="1:23">
      <c r="A460" s="278"/>
      <c r="B460" s="67"/>
      <c r="C460" s="279"/>
      <c r="D460" s="280">
        <f>SUMPRODUCT((Archives!$N$1005:$N$10000=Lang!A$4)*(Archives!$F$1005:$F$10000=$A460)*-Archives!$A$1005:$A$10000)+SUMPRODUCT((Archives!$N$1005:$N$10000=Lang!A$5)*(Archives!$F$1005:$F$10000=$A460)*-Archives!$A$1005:$A$10000)-$C460+$I460</f>
        <v>0</v>
      </c>
      <c r="E460" s="281"/>
      <c r="F460" s="282"/>
      <c r="G460" s="283"/>
      <c r="H460" s="284"/>
      <c r="I460" s="319"/>
      <c r="J460" s="320"/>
      <c r="K460" s="321"/>
      <c r="L460" s="322"/>
      <c r="M460" s="323"/>
      <c r="N460" s="324"/>
      <c r="O460" s="325">
        <f t="shared" si="41"/>
        <v>0</v>
      </c>
      <c r="P460" s="326"/>
      <c r="Q460" s="338">
        <f>IF(ISBLANK(A460),0,IF(Set!$F$2="TTC",IF(P460=1,O460-(O460*100)/(100+Set!$C$2),(IF(P460=2,O460-(O460*100)/(100+Set!$C$3),0))),IF(P460=1,O460*Set!$C$2/(100),(IF(P460=2,O460*Set!$C$3/(100),0)))))</f>
        <v>0</v>
      </c>
      <c r="R460" s="335"/>
      <c r="S460" s="336">
        <f t="shared" si="42"/>
        <v>0</v>
      </c>
      <c r="T460" s="337">
        <f t="shared" si="43"/>
        <v>0</v>
      </c>
      <c r="U460" s="336">
        <f t="shared" si="44"/>
        <v>0</v>
      </c>
      <c r="V460" s="336">
        <f t="shared" si="45"/>
        <v>0</v>
      </c>
      <c r="W460" s="336">
        <f t="shared" si="46"/>
        <v>0</v>
      </c>
    </row>
    <row r="461" s="213" customFormat="1" hidden="1" spans="1:23">
      <c r="A461" s="278"/>
      <c r="B461" s="67"/>
      <c r="C461" s="279"/>
      <c r="D461" s="280">
        <f>SUMPRODUCT((Archives!$N$1005:$N$10000=Lang!A$4)*(Archives!$F$1005:$F$10000=$A461)*-Archives!$A$1005:$A$10000)+SUMPRODUCT((Archives!$N$1005:$N$10000=Lang!A$5)*(Archives!$F$1005:$F$10000=$A461)*-Archives!$A$1005:$A$10000)-$C461+$I461</f>
        <v>0</v>
      </c>
      <c r="E461" s="281"/>
      <c r="F461" s="282"/>
      <c r="G461" s="283"/>
      <c r="H461" s="284"/>
      <c r="I461" s="319"/>
      <c r="J461" s="320"/>
      <c r="K461" s="321"/>
      <c r="L461" s="322"/>
      <c r="M461" s="323"/>
      <c r="N461" s="324"/>
      <c r="O461" s="325">
        <f t="shared" si="41"/>
        <v>0</v>
      </c>
      <c r="P461" s="326"/>
      <c r="Q461" s="338">
        <f>IF(ISBLANK(A461),0,IF(Set!$F$2="TTC",IF(P461=1,O461-(O461*100)/(100+Set!$C$2),(IF(P461=2,O461-(O461*100)/(100+Set!$C$3),0))),IF(P461=1,O461*Set!$C$2/(100),(IF(P461=2,O461*Set!$C$3/(100),0)))))</f>
        <v>0</v>
      </c>
      <c r="R461" s="335"/>
      <c r="S461" s="336">
        <f t="shared" si="42"/>
        <v>0</v>
      </c>
      <c r="T461" s="337">
        <f t="shared" si="43"/>
        <v>0</v>
      </c>
      <c r="U461" s="336">
        <f t="shared" si="44"/>
        <v>0</v>
      </c>
      <c r="V461" s="336">
        <f t="shared" si="45"/>
        <v>0</v>
      </c>
      <c r="W461" s="336">
        <f t="shared" si="46"/>
        <v>0</v>
      </c>
    </row>
    <row r="462" s="213" customFormat="1" hidden="1" spans="1:23">
      <c r="A462" s="278"/>
      <c r="B462" s="67"/>
      <c r="C462" s="279"/>
      <c r="D462" s="280">
        <f>SUMPRODUCT((Archives!$N$1005:$N$10000=Lang!A$4)*(Archives!$F$1005:$F$10000=$A462)*-Archives!$A$1005:$A$10000)+SUMPRODUCT((Archives!$N$1005:$N$10000=Lang!A$5)*(Archives!$F$1005:$F$10000=$A462)*-Archives!$A$1005:$A$10000)-$C462+$I462</f>
        <v>0</v>
      </c>
      <c r="E462" s="281"/>
      <c r="F462" s="282"/>
      <c r="G462" s="283"/>
      <c r="H462" s="284"/>
      <c r="I462" s="319"/>
      <c r="J462" s="320"/>
      <c r="K462" s="321"/>
      <c r="L462" s="322"/>
      <c r="M462" s="323"/>
      <c r="N462" s="324"/>
      <c r="O462" s="325">
        <f t="shared" si="41"/>
        <v>0</v>
      </c>
      <c r="P462" s="326"/>
      <c r="Q462" s="338">
        <f>IF(ISBLANK(A462),0,IF(Set!$F$2="TTC",IF(P462=1,O462-(O462*100)/(100+Set!$C$2),(IF(P462=2,O462-(O462*100)/(100+Set!$C$3),0))),IF(P462=1,O462*Set!$C$2/(100),(IF(P462=2,O462*Set!$C$3/(100),0)))))</f>
        <v>0</v>
      </c>
      <c r="R462" s="335"/>
      <c r="S462" s="336">
        <f t="shared" si="42"/>
        <v>0</v>
      </c>
      <c r="T462" s="337">
        <f t="shared" si="43"/>
        <v>0</v>
      </c>
      <c r="U462" s="336">
        <f t="shared" si="44"/>
        <v>0</v>
      </c>
      <c r="V462" s="336">
        <f t="shared" si="45"/>
        <v>0</v>
      </c>
      <c r="W462" s="336">
        <f t="shared" si="46"/>
        <v>0</v>
      </c>
    </row>
    <row r="463" s="213" customFormat="1" hidden="1" spans="1:23">
      <c r="A463" s="278"/>
      <c r="B463" s="67"/>
      <c r="C463" s="279"/>
      <c r="D463" s="280">
        <f>SUMPRODUCT((Archives!$N$1005:$N$10000=Lang!A$4)*(Archives!$F$1005:$F$10000=$A463)*-Archives!$A$1005:$A$10000)+SUMPRODUCT((Archives!$N$1005:$N$10000=Lang!A$5)*(Archives!$F$1005:$F$10000=$A463)*-Archives!$A$1005:$A$10000)-$C463+$I463</f>
        <v>0</v>
      </c>
      <c r="E463" s="281"/>
      <c r="F463" s="282"/>
      <c r="G463" s="283"/>
      <c r="H463" s="284"/>
      <c r="I463" s="319"/>
      <c r="J463" s="320"/>
      <c r="K463" s="321"/>
      <c r="L463" s="322"/>
      <c r="M463" s="323"/>
      <c r="N463" s="324"/>
      <c r="O463" s="325">
        <f t="shared" si="41"/>
        <v>0</v>
      </c>
      <c r="P463" s="326"/>
      <c r="Q463" s="338">
        <f>IF(ISBLANK(A463),0,IF(Set!$F$2="TTC",IF(P463=1,O463-(O463*100)/(100+Set!$C$2),(IF(P463=2,O463-(O463*100)/(100+Set!$C$3),0))),IF(P463=1,O463*Set!$C$2/(100),(IF(P463=2,O463*Set!$C$3/(100),0)))))</f>
        <v>0</v>
      </c>
      <c r="R463" s="335"/>
      <c r="S463" s="336">
        <f t="shared" si="42"/>
        <v>0</v>
      </c>
      <c r="T463" s="337">
        <f t="shared" si="43"/>
        <v>0</v>
      </c>
      <c r="U463" s="336">
        <f t="shared" si="44"/>
        <v>0</v>
      </c>
      <c r="V463" s="336">
        <f t="shared" si="45"/>
        <v>0</v>
      </c>
      <c r="W463" s="336">
        <f t="shared" si="46"/>
        <v>0</v>
      </c>
    </row>
    <row r="464" s="213" customFormat="1" hidden="1" spans="1:23">
      <c r="A464" s="278"/>
      <c r="B464" s="67"/>
      <c r="C464" s="279"/>
      <c r="D464" s="280">
        <f>SUMPRODUCT((Archives!$N$1005:$N$10000=Lang!A$4)*(Archives!$F$1005:$F$10000=$A464)*-Archives!$A$1005:$A$10000)+SUMPRODUCT((Archives!$N$1005:$N$10000=Lang!A$5)*(Archives!$F$1005:$F$10000=$A464)*-Archives!$A$1005:$A$10000)-$C464+$I464</f>
        <v>0</v>
      </c>
      <c r="E464" s="281"/>
      <c r="F464" s="282"/>
      <c r="G464" s="283"/>
      <c r="H464" s="284"/>
      <c r="I464" s="319"/>
      <c r="J464" s="320"/>
      <c r="K464" s="321"/>
      <c r="L464" s="322"/>
      <c r="M464" s="323"/>
      <c r="N464" s="324"/>
      <c r="O464" s="325">
        <f t="shared" si="41"/>
        <v>0</v>
      </c>
      <c r="P464" s="326"/>
      <c r="Q464" s="338">
        <f>IF(ISBLANK(A464),0,IF(Set!$F$2="TTC",IF(P464=1,O464-(O464*100)/(100+Set!$C$2),(IF(P464=2,O464-(O464*100)/(100+Set!$C$3),0))),IF(P464=1,O464*Set!$C$2/(100),(IF(P464=2,O464*Set!$C$3/(100),0)))))</f>
        <v>0</v>
      </c>
      <c r="R464" s="335"/>
      <c r="S464" s="336">
        <f t="shared" si="42"/>
        <v>0</v>
      </c>
      <c r="T464" s="337">
        <f t="shared" si="43"/>
        <v>0</v>
      </c>
      <c r="U464" s="336">
        <f t="shared" si="44"/>
        <v>0</v>
      </c>
      <c r="V464" s="336">
        <f t="shared" si="45"/>
        <v>0</v>
      </c>
      <c r="W464" s="336">
        <f t="shared" si="46"/>
        <v>0</v>
      </c>
    </row>
    <row r="465" s="213" customFormat="1" hidden="1" spans="1:23">
      <c r="A465" s="278"/>
      <c r="B465" s="67"/>
      <c r="C465" s="279"/>
      <c r="D465" s="280">
        <f>SUMPRODUCT((Archives!$N$1005:$N$10000=Lang!A$4)*(Archives!$F$1005:$F$10000=$A465)*-Archives!$A$1005:$A$10000)+SUMPRODUCT((Archives!$N$1005:$N$10000=Lang!A$5)*(Archives!$F$1005:$F$10000=$A465)*-Archives!$A$1005:$A$10000)-$C465+$I465</f>
        <v>0</v>
      </c>
      <c r="E465" s="281"/>
      <c r="F465" s="282"/>
      <c r="G465" s="283"/>
      <c r="H465" s="284"/>
      <c r="I465" s="319"/>
      <c r="J465" s="320"/>
      <c r="K465" s="321"/>
      <c r="L465" s="322"/>
      <c r="M465" s="323"/>
      <c r="N465" s="324"/>
      <c r="O465" s="325">
        <f t="shared" ref="O465:O528" si="47">IF(D$10="No",0,IF(C465=0,0,SUM(C465*F465)*(100-N465)/100))</f>
        <v>0</v>
      </c>
      <c r="P465" s="326"/>
      <c r="Q465" s="338">
        <f>IF(ISBLANK(A465),0,IF(Set!$F$2="TTC",IF(P465=1,O465-(O465*100)/(100+Set!$C$2),(IF(P465=2,O465-(O465*100)/(100+Set!$C$3),0))),IF(P465=1,O465*Set!$C$2/(100),(IF(P465=2,O465*Set!$C$3/(100),0)))))</f>
        <v>0</v>
      </c>
      <c r="R465" s="335"/>
      <c r="S465" s="336">
        <f t="shared" ref="S465:S528" si="48">O465-(C465*G465)</f>
        <v>0</v>
      </c>
      <c r="T465" s="337">
        <f t="shared" ref="T465:T528" si="49">C465*K465</f>
        <v>0</v>
      </c>
      <c r="U465" s="336">
        <f t="shared" ref="U465:U528" si="50">C465*F465</f>
        <v>0</v>
      </c>
      <c r="V465" s="336">
        <f t="shared" ref="V465:V528" si="51">G465*D465</f>
        <v>0</v>
      </c>
      <c r="W465" s="336">
        <f t="shared" ref="W465:W528" si="52">IF(F465="",0,F465*D465)</f>
        <v>0</v>
      </c>
    </row>
    <row r="466" s="213" customFormat="1" hidden="1" spans="1:23">
      <c r="A466" s="278"/>
      <c r="B466" s="67"/>
      <c r="C466" s="279"/>
      <c r="D466" s="280">
        <f>SUMPRODUCT((Archives!$N$1005:$N$10000=Lang!A$4)*(Archives!$F$1005:$F$10000=$A466)*-Archives!$A$1005:$A$10000)+SUMPRODUCT((Archives!$N$1005:$N$10000=Lang!A$5)*(Archives!$F$1005:$F$10000=$A466)*-Archives!$A$1005:$A$10000)-$C466+$I466</f>
        <v>0</v>
      </c>
      <c r="E466" s="281"/>
      <c r="F466" s="282"/>
      <c r="G466" s="283"/>
      <c r="H466" s="284"/>
      <c r="I466" s="319"/>
      <c r="J466" s="320"/>
      <c r="K466" s="321"/>
      <c r="L466" s="322"/>
      <c r="M466" s="323"/>
      <c r="N466" s="324"/>
      <c r="O466" s="325">
        <f t="shared" si="47"/>
        <v>0</v>
      </c>
      <c r="P466" s="326"/>
      <c r="Q466" s="338">
        <f>IF(ISBLANK(A466),0,IF(Set!$F$2="TTC",IF(P466=1,O466-(O466*100)/(100+Set!$C$2),(IF(P466=2,O466-(O466*100)/(100+Set!$C$3),0))),IF(P466=1,O466*Set!$C$2/(100),(IF(P466=2,O466*Set!$C$3/(100),0)))))</f>
        <v>0</v>
      </c>
      <c r="R466" s="335"/>
      <c r="S466" s="336">
        <f t="shared" si="48"/>
        <v>0</v>
      </c>
      <c r="T466" s="337">
        <f t="shared" si="49"/>
        <v>0</v>
      </c>
      <c r="U466" s="336">
        <f t="shared" si="50"/>
        <v>0</v>
      </c>
      <c r="V466" s="336">
        <f t="shared" si="51"/>
        <v>0</v>
      </c>
      <c r="W466" s="336">
        <f t="shared" si="52"/>
        <v>0</v>
      </c>
    </row>
    <row r="467" s="213" customFormat="1" hidden="1" spans="1:23">
      <c r="A467" s="278"/>
      <c r="B467" s="67"/>
      <c r="C467" s="279"/>
      <c r="D467" s="280">
        <f>SUMPRODUCT((Archives!$N$1005:$N$10000=Lang!A$4)*(Archives!$F$1005:$F$10000=$A467)*-Archives!$A$1005:$A$10000)+SUMPRODUCT((Archives!$N$1005:$N$10000=Lang!A$5)*(Archives!$F$1005:$F$10000=$A467)*-Archives!$A$1005:$A$10000)-$C467+$I467</f>
        <v>0</v>
      </c>
      <c r="E467" s="281"/>
      <c r="F467" s="282"/>
      <c r="G467" s="283"/>
      <c r="H467" s="284"/>
      <c r="I467" s="319"/>
      <c r="J467" s="320"/>
      <c r="K467" s="321"/>
      <c r="L467" s="322"/>
      <c r="M467" s="323"/>
      <c r="N467" s="324"/>
      <c r="O467" s="325">
        <f t="shared" si="47"/>
        <v>0</v>
      </c>
      <c r="P467" s="326"/>
      <c r="Q467" s="338">
        <f>IF(ISBLANK(A467),0,IF(Set!$F$2="TTC",IF(P467=1,O467-(O467*100)/(100+Set!$C$2),(IF(P467=2,O467-(O467*100)/(100+Set!$C$3),0))),IF(P467=1,O467*Set!$C$2/(100),(IF(P467=2,O467*Set!$C$3/(100),0)))))</f>
        <v>0</v>
      </c>
      <c r="R467" s="335"/>
      <c r="S467" s="336">
        <f t="shared" si="48"/>
        <v>0</v>
      </c>
      <c r="T467" s="337">
        <f t="shared" si="49"/>
        <v>0</v>
      </c>
      <c r="U467" s="336">
        <f t="shared" si="50"/>
        <v>0</v>
      </c>
      <c r="V467" s="336">
        <f t="shared" si="51"/>
        <v>0</v>
      </c>
      <c r="W467" s="336">
        <f t="shared" si="52"/>
        <v>0</v>
      </c>
    </row>
    <row r="468" s="213" customFormat="1" hidden="1" spans="1:23">
      <c r="A468" s="278"/>
      <c r="B468" s="67"/>
      <c r="C468" s="279"/>
      <c r="D468" s="280">
        <f>SUMPRODUCT((Archives!$N$1005:$N$10000=Lang!A$4)*(Archives!$F$1005:$F$10000=$A468)*-Archives!$A$1005:$A$10000)+SUMPRODUCT((Archives!$N$1005:$N$10000=Lang!A$5)*(Archives!$F$1005:$F$10000=$A468)*-Archives!$A$1005:$A$10000)-$C468+$I468</f>
        <v>0</v>
      </c>
      <c r="E468" s="281"/>
      <c r="F468" s="282"/>
      <c r="G468" s="283"/>
      <c r="H468" s="284"/>
      <c r="I468" s="319"/>
      <c r="J468" s="320"/>
      <c r="K468" s="321"/>
      <c r="L468" s="322"/>
      <c r="M468" s="323"/>
      <c r="N468" s="324"/>
      <c r="O468" s="325">
        <f t="shared" si="47"/>
        <v>0</v>
      </c>
      <c r="P468" s="326"/>
      <c r="Q468" s="338">
        <f>IF(ISBLANK(A468),0,IF(Set!$F$2="TTC",IF(P468=1,O468-(O468*100)/(100+Set!$C$2),(IF(P468=2,O468-(O468*100)/(100+Set!$C$3),0))),IF(P468=1,O468*Set!$C$2/(100),(IF(P468=2,O468*Set!$C$3/(100),0)))))</f>
        <v>0</v>
      </c>
      <c r="R468" s="335"/>
      <c r="S468" s="336">
        <f t="shared" si="48"/>
        <v>0</v>
      </c>
      <c r="T468" s="337">
        <f t="shared" si="49"/>
        <v>0</v>
      </c>
      <c r="U468" s="336">
        <f t="shared" si="50"/>
        <v>0</v>
      </c>
      <c r="V468" s="336">
        <f t="shared" si="51"/>
        <v>0</v>
      </c>
      <c r="W468" s="336">
        <f t="shared" si="52"/>
        <v>0</v>
      </c>
    </row>
    <row r="469" s="213" customFormat="1" hidden="1" spans="1:23">
      <c r="A469" s="278"/>
      <c r="B469" s="67"/>
      <c r="C469" s="279"/>
      <c r="D469" s="280">
        <f>SUMPRODUCT((Archives!$N$1005:$N$10000=Lang!A$4)*(Archives!$F$1005:$F$10000=$A469)*-Archives!$A$1005:$A$10000)+SUMPRODUCT((Archives!$N$1005:$N$10000=Lang!A$5)*(Archives!$F$1005:$F$10000=$A469)*-Archives!$A$1005:$A$10000)-$C469+$I469</f>
        <v>0</v>
      </c>
      <c r="E469" s="281"/>
      <c r="F469" s="282"/>
      <c r="G469" s="283"/>
      <c r="H469" s="284"/>
      <c r="I469" s="319"/>
      <c r="J469" s="320"/>
      <c r="K469" s="321"/>
      <c r="L469" s="322"/>
      <c r="M469" s="323"/>
      <c r="N469" s="324"/>
      <c r="O469" s="325">
        <f t="shared" si="47"/>
        <v>0</v>
      </c>
      <c r="P469" s="326"/>
      <c r="Q469" s="338">
        <f>IF(ISBLANK(A469),0,IF(Set!$F$2="TTC",IF(P469=1,O469-(O469*100)/(100+Set!$C$2),(IF(P469=2,O469-(O469*100)/(100+Set!$C$3),0))),IF(P469=1,O469*Set!$C$2/(100),(IF(P469=2,O469*Set!$C$3/(100),0)))))</f>
        <v>0</v>
      </c>
      <c r="R469" s="335"/>
      <c r="S469" s="336">
        <f t="shared" si="48"/>
        <v>0</v>
      </c>
      <c r="T469" s="337">
        <f t="shared" si="49"/>
        <v>0</v>
      </c>
      <c r="U469" s="336">
        <f t="shared" si="50"/>
        <v>0</v>
      </c>
      <c r="V469" s="336">
        <f t="shared" si="51"/>
        <v>0</v>
      </c>
      <c r="W469" s="336">
        <f t="shared" si="52"/>
        <v>0</v>
      </c>
    </row>
    <row r="470" s="213" customFormat="1" hidden="1" spans="1:23">
      <c r="A470" s="278"/>
      <c r="B470" s="67"/>
      <c r="C470" s="279"/>
      <c r="D470" s="280">
        <f>SUMPRODUCT((Archives!$N$1005:$N$10000=Lang!A$4)*(Archives!$F$1005:$F$10000=$A470)*-Archives!$A$1005:$A$10000)+SUMPRODUCT((Archives!$N$1005:$N$10000=Lang!A$5)*(Archives!$F$1005:$F$10000=$A470)*-Archives!$A$1005:$A$10000)-$C470+$I470</f>
        <v>0</v>
      </c>
      <c r="E470" s="281"/>
      <c r="F470" s="282"/>
      <c r="G470" s="283"/>
      <c r="H470" s="284"/>
      <c r="I470" s="319"/>
      <c r="J470" s="320"/>
      <c r="K470" s="321"/>
      <c r="L470" s="322"/>
      <c r="M470" s="323"/>
      <c r="N470" s="324"/>
      <c r="O470" s="325">
        <f t="shared" si="47"/>
        <v>0</v>
      </c>
      <c r="P470" s="326"/>
      <c r="Q470" s="338">
        <f>IF(ISBLANK(A470),0,IF(Set!$F$2="TTC",IF(P470=1,O470-(O470*100)/(100+Set!$C$2),(IF(P470=2,O470-(O470*100)/(100+Set!$C$3),0))),IF(P470=1,O470*Set!$C$2/(100),(IF(P470=2,O470*Set!$C$3/(100),0)))))</f>
        <v>0</v>
      </c>
      <c r="R470" s="335"/>
      <c r="S470" s="336">
        <f t="shared" si="48"/>
        <v>0</v>
      </c>
      <c r="T470" s="337">
        <f t="shared" si="49"/>
        <v>0</v>
      </c>
      <c r="U470" s="336">
        <f t="shared" si="50"/>
        <v>0</v>
      </c>
      <c r="V470" s="336">
        <f t="shared" si="51"/>
        <v>0</v>
      </c>
      <c r="W470" s="336">
        <f t="shared" si="52"/>
        <v>0</v>
      </c>
    </row>
    <row r="471" s="213" customFormat="1" hidden="1" spans="1:23">
      <c r="A471" s="278"/>
      <c r="B471" s="67"/>
      <c r="C471" s="279"/>
      <c r="D471" s="280">
        <f>SUMPRODUCT((Archives!$N$1005:$N$10000=Lang!A$4)*(Archives!$F$1005:$F$10000=$A471)*-Archives!$A$1005:$A$10000)+SUMPRODUCT((Archives!$N$1005:$N$10000=Lang!A$5)*(Archives!$F$1005:$F$10000=$A471)*-Archives!$A$1005:$A$10000)-$C471+$I471</f>
        <v>0</v>
      </c>
      <c r="E471" s="281"/>
      <c r="F471" s="282"/>
      <c r="G471" s="283"/>
      <c r="H471" s="284"/>
      <c r="I471" s="319"/>
      <c r="J471" s="320"/>
      <c r="K471" s="321"/>
      <c r="L471" s="322"/>
      <c r="M471" s="323"/>
      <c r="N471" s="324"/>
      <c r="O471" s="325">
        <f t="shared" si="47"/>
        <v>0</v>
      </c>
      <c r="P471" s="326"/>
      <c r="Q471" s="338">
        <f>IF(ISBLANK(A471),0,IF(Set!$F$2="TTC",IF(P471=1,O471-(O471*100)/(100+Set!$C$2),(IF(P471=2,O471-(O471*100)/(100+Set!$C$3),0))),IF(P471=1,O471*Set!$C$2/(100),(IF(P471=2,O471*Set!$C$3/(100),0)))))</f>
        <v>0</v>
      </c>
      <c r="R471" s="335"/>
      <c r="S471" s="336">
        <f t="shared" si="48"/>
        <v>0</v>
      </c>
      <c r="T471" s="337">
        <f t="shared" si="49"/>
        <v>0</v>
      </c>
      <c r="U471" s="336">
        <f t="shared" si="50"/>
        <v>0</v>
      </c>
      <c r="V471" s="336">
        <f t="shared" si="51"/>
        <v>0</v>
      </c>
      <c r="W471" s="336">
        <f t="shared" si="52"/>
        <v>0</v>
      </c>
    </row>
    <row r="472" s="213" customFormat="1" hidden="1" spans="1:23">
      <c r="A472" s="278"/>
      <c r="B472" s="67"/>
      <c r="C472" s="279"/>
      <c r="D472" s="280">
        <f>SUMPRODUCT((Archives!$N$1005:$N$10000=Lang!A$4)*(Archives!$F$1005:$F$10000=$A472)*-Archives!$A$1005:$A$10000)+SUMPRODUCT((Archives!$N$1005:$N$10000=Lang!A$5)*(Archives!$F$1005:$F$10000=$A472)*-Archives!$A$1005:$A$10000)-$C472+$I472</f>
        <v>0</v>
      </c>
      <c r="E472" s="281"/>
      <c r="F472" s="282"/>
      <c r="G472" s="283"/>
      <c r="H472" s="284"/>
      <c r="I472" s="319"/>
      <c r="J472" s="320"/>
      <c r="K472" s="321"/>
      <c r="L472" s="322"/>
      <c r="M472" s="323"/>
      <c r="N472" s="324"/>
      <c r="O472" s="325">
        <f t="shared" si="47"/>
        <v>0</v>
      </c>
      <c r="P472" s="326"/>
      <c r="Q472" s="338">
        <f>IF(ISBLANK(A472),0,IF(Set!$F$2="TTC",IF(P472=1,O472-(O472*100)/(100+Set!$C$2),(IF(P472=2,O472-(O472*100)/(100+Set!$C$3),0))),IF(P472=1,O472*Set!$C$2/(100),(IF(P472=2,O472*Set!$C$3/(100),0)))))</f>
        <v>0</v>
      </c>
      <c r="R472" s="335"/>
      <c r="S472" s="336">
        <f t="shared" si="48"/>
        <v>0</v>
      </c>
      <c r="T472" s="337">
        <f t="shared" si="49"/>
        <v>0</v>
      </c>
      <c r="U472" s="336">
        <f t="shared" si="50"/>
        <v>0</v>
      </c>
      <c r="V472" s="336">
        <f t="shared" si="51"/>
        <v>0</v>
      </c>
      <c r="W472" s="336">
        <f t="shared" si="52"/>
        <v>0</v>
      </c>
    </row>
    <row r="473" s="213" customFormat="1" hidden="1" spans="1:23">
      <c r="A473" s="278"/>
      <c r="B473" s="67"/>
      <c r="C473" s="279"/>
      <c r="D473" s="280">
        <f>SUMPRODUCT((Archives!$N$1005:$N$10000=Lang!A$4)*(Archives!$F$1005:$F$10000=$A473)*-Archives!$A$1005:$A$10000)+SUMPRODUCT((Archives!$N$1005:$N$10000=Lang!A$5)*(Archives!$F$1005:$F$10000=$A473)*-Archives!$A$1005:$A$10000)-$C473+$I473</f>
        <v>0</v>
      </c>
      <c r="E473" s="281"/>
      <c r="F473" s="282"/>
      <c r="G473" s="283"/>
      <c r="H473" s="284"/>
      <c r="I473" s="319"/>
      <c r="J473" s="320"/>
      <c r="K473" s="321"/>
      <c r="L473" s="322"/>
      <c r="M473" s="323"/>
      <c r="N473" s="324"/>
      <c r="O473" s="325">
        <f t="shared" si="47"/>
        <v>0</v>
      </c>
      <c r="P473" s="326"/>
      <c r="Q473" s="338">
        <f>IF(ISBLANK(A473),0,IF(Set!$F$2="TTC",IF(P473=1,O473-(O473*100)/(100+Set!$C$2),(IF(P473=2,O473-(O473*100)/(100+Set!$C$3),0))),IF(P473=1,O473*Set!$C$2/(100),(IF(P473=2,O473*Set!$C$3/(100),0)))))</f>
        <v>0</v>
      </c>
      <c r="R473" s="335"/>
      <c r="S473" s="336">
        <f t="shared" si="48"/>
        <v>0</v>
      </c>
      <c r="T473" s="337">
        <f t="shared" si="49"/>
        <v>0</v>
      </c>
      <c r="U473" s="336">
        <f t="shared" si="50"/>
        <v>0</v>
      </c>
      <c r="V473" s="336">
        <f t="shared" si="51"/>
        <v>0</v>
      </c>
      <c r="W473" s="336">
        <f t="shared" si="52"/>
        <v>0</v>
      </c>
    </row>
    <row r="474" s="213" customFormat="1" hidden="1" spans="1:23">
      <c r="A474" s="278"/>
      <c r="B474" s="67"/>
      <c r="C474" s="279"/>
      <c r="D474" s="280">
        <f>SUMPRODUCT((Archives!$N$1005:$N$10000=Lang!A$4)*(Archives!$F$1005:$F$10000=$A474)*-Archives!$A$1005:$A$10000)+SUMPRODUCT((Archives!$N$1005:$N$10000=Lang!A$5)*(Archives!$F$1005:$F$10000=$A474)*-Archives!$A$1005:$A$10000)-$C474+$I474</f>
        <v>0</v>
      </c>
      <c r="E474" s="281"/>
      <c r="F474" s="282"/>
      <c r="G474" s="283"/>
      <c r="H474" s="284"/>
      <c r="I474" s="319"/>
      <c r="J474" s="320"/>
      <c r="K474" s="321"/>
      <c r="L474" s="322"/>
      <c r="M474" s="323"/>
      <c r="N474" s="324"/>
      <c r="O474" s="325">
        <f t="shared" si="47"/>
        <v>0</v>
      </c>
      <c r="P474" s="326"/>
      <c r="Q474" s="338">
        <f>IF(ISBLANK(A474),0,IF(Set!$F$2="TTC",IF(P474=1,O474-(O474*100)/(100+Set!$C$2),(IF(P474=2,O474-(O474*100)/(100+Set!$C$3),0))),IF(P474=1,O474*Set!$C$2/(100),(IF(P474=2,O474*Set!$C$3/(100),0)))))</f>
        <v>0</v>
      </c>
      <c r="R474" s="335"/>
      <c r="S474" s="336">
        <f t="shared" si="48"/>
        <v>0</v>
      </c>
      <c r="T474" s="337">
        <f t="shared" si="49"/>
        <v>0</v>
      </c>
      <c r="U474" s="336">
        <f t="shared" si="50"/>
        <v>0</v>
      </c>
      <c r="V474" s="336">
        <f t="shared" si="51"/>
        <v>0</v>
      </c>
      <c r="W474" s="336">
        <f t="shared" si="52"/>
        <v>0</v>
      </c>
    </row>
    <row r="475" s="213" customFormat="1" hidden="1" spans="1:23">
      <c r="A475" s="278"/>
      <c r="B475" s="67"/>
      <c r="C475" s="279"/>
      <c r="D475" s="280">
        <f>SUMPRODUCT((Archives!$N$1005:$N$10000=Lang!A$4)*(Archives!$F$1005:$F$10000=$A475)*-Archives!$A$1005:$A$10000)+SUMPRODUCT((Archives!$N$1005:$N$10000=Lang!A$5)*(Archives!$F$1005:$F$10000=$A475)*-Archives!$A$1005:$A$10000)-$C475+$I475</f>
        <v>0</v>
      </c>
      <c r="E475" s="281"/>
      <c r="F475" s="282"/>
      <c r="G475" s="283"/>
      <c r="H475" s="284"/>
      <c r="I475" s="319"/>
      <c r="J475" s="320"/>
      <c r="K475" s="321"/>
      <c r="L475" s="322"/>
      <c r="M475" s="323"/>
      <c r="N475" s="324"/>
      <c r="O475" s="325">
        <f t="shared" si="47"/>
        <v>0</v>
      </c>
      <c r="P475" s="326"/>
      <c r="Q475" s="338">
        <f>IF(ISBLANK(A475),0,IF(Set!$F$2="TTC",IF(P475=1,O475-(O475*100)/(100+Set!$C$2),(IF(P475=2,O475-(O475*100)/(100+Set!$C$3),0))),IF(P475=1,O475*Set!$C$2/(100),(IF(P475=2,O475*Set!$C$3/(100),0)))))</f>
        <v>0</v>
      </c>
      <c r="R475" s="335"/>
      <c r="S475" s="336">
        <f t="shared" si="48"/>
        <v>0</v>
      </c>
      <c r="T475" s="337">
        <f t="shared" si="49"/>
        <v>0</v>
      </c>
      <c r="U475" s="336">
        <f t="shared" si="50"/>
        <v>0</v>
      </c>
      <c r="V475" s="336">
        <f t="shared" si="51"/>
        <v>0</v>
      </c>
      <c r="W475" s="336">
        <f t="shared" si="52"/>
        <v>0</v>
      </c>
    </row>
    <row r="476" s="213" customFormat="1" hidden="1" spans="1:23">
      <c r="A476" s="278"/>
      <c r="B476" s="67"/>
      <c r="C476" s="279"/>
      <c r="D476" s="280">
        <f>SUMPRODUCT((Archives!$N$1005:$N$10000=Lang!A$4)*(Archives!$F$1005:$F$10000=$A476)*-Archives!$A$1005:$A$10000)+SUMPRODUCT((Archives!$N$1005:$N$10000=Lang!A$5)*(Archives!$F$1005:$F$10000=$A476)*-Archives!$A$1005:$A$10000)-$C476+$I476</f>
        <v>0</v>
      </c>
      <c r="E476" s="281"/>
      <c r="F476" s="282"/>
      <c r="G476" s="283"/>
      <c r="H476" s="284"/>
      <c r="I476" s="319"/>
      <c r="J476" s="320"/>
      <c r="K476" s="321"/>
      <c r="L476" s="322"/>
      <c r="M476" s="323"/>
      <c r="N476" s="324"/>
      <c r="O476" s="325">
        <f t="shared" si="47"/>
        <v>0</v>
      </c>
      <c r="P476" s="326"/>
      <c r="Q476" s="338">
        <f>IF(ISBLANK(A476),0,IF(Set!$F$2="TTC",IF(P476=1,O476-(O476*100)/(100+Set!$C$2),(IF(P476=2,O476-(O476*100)/(100+Set!$C$3),0))),IF(P476=1,O476*Set!$C$2/(100),(IF(P476=2,O476*Set!$C$3/(100),0)))))</f>
        <v>0</v>
      </c>
      <c r="R476" s="335"/>
      <c r="S476" s="336">
        <f t="shared" si="48"/>
        <v>0</v>
      </c>
      <c r="T476" s="337">
        <f t="shared" si="49"/>
        <v>0</v>
      </c>
      <c r="U476" s="336">
        <f t="shared" si="50"/>
        <v>0</v>
      </c>
      <c r="V476" s="336">
        <f t="shared" si="51"/>
        <v>0</v>
      </c>
      <c r="W476" s="336">
        <f t="shared" si="52"/>
        <v>0</v>
      </c>
    </row>
    <row r="477" s="213" customFormat="1" hidden="1" spans="1:23">
      <c r="A477" s="278"/>
      <c r="B477" s="67"/>
      <c r="C477" s="279"/>
      <c r="D477" s="280">
        <f>SUMPRODUCT((Archives!$N$1005:$N$10000=Lang!A$4)*(Archives!$F$1005:$F$10000=$A477)*-Archives!$A$1005:$A$10000)+SUMPRODUCT((Archives!$N$1005:$N$10000=Lang!A$5)*(Archives!$F$1005:$F$10000=$A477)*-Archives!$A$1005:$A$10000)-$C477+$I477</f>
        <v>0</v>
      </c>
      <c r="E477" s="281"/>
      <c r="F477" s="282"/>
      <c r="G477" s="283"/>
      <c r="H477" s="284"/>
      <c r="I477" s="319"/>
      <c r="J477" s="320"/>
      <c r="K477" s="321"/>
      <c r="L477" s="322"/>
      <c r="M477" s="323"/>
      <c r="N477" s="324"/>
      <c r="O477" s="325">
        <f t="shared" si="47"/>
        <v>0</v>
      </c>
      <c r="P477" s="326"/>
      <c r="Q477" s="338">
        <f>IF(ISBLANK(A477),0,IF(Set!$F$2="TTC",IF(P477=1,O477-(O477*100)/(100+Set!$C$2),(IF(P477=2,O477-(O477*100)/(100+Set!$C$3),0))),IF(P477=1,O477*Set!$C$2/(100),(IF(P477=2,O477*Set!$C$3/(100),0)))))</f>
        <v>0</v>
      </c>
      <c r="R477" s="335"/>
      <c r="S477" s="336">
        <f t="shared" si="48"/>
        <v>0</v>
      </c>
      <c r="T477" s="337">
        <f t="shared" si="49"/>
        <v>0</v>
      </c>
      <c r="U477" s="336">
        <f t="shared" si="50"/>
        <v>0</v>
      </c>
      <c r="V477" s="336">
        <f t="shared" si="51"/>
        <v>0</v>
      </c>
      <c r="W477" s="336">
        <f t="shared" si="52"/>
        <v>0</v>
      </c>
    </row>
    <row r="478" s="213" customFormat="1" hidden="1" spans="1:23">
      <c r="A478" s="278"/>
      <c r="B478" s="67"/>
      <c r="C478" s="279"/>
      <c r="D478" s="280">
        <f>SUMPRODUCT((Archives!$N$1005:$N$10000=Lang!A$4)*(Archives!$F$1005:$F$10000=$A478)*-Archives!$A$1005:$A$10000)+SUMPRODUCT((Archives!$N$1005:$N$10000=Lang!A$5)*(Archives!$F$1005:$F$10000=$A478)*-Archives!$A$1005:$A$10000)-$C478+$I478</f>
        <v>0</v>
      </c>
      <c r="E478" s="281"/>
      <c r="F478" s="282"/>
      <c r="G478" s="283"/>
      <c r="H478" s="284"/>
      <c r="I478" s="319"/>
      <c r="J478" s="320"/>
      <c r="K478" s="321"/>
      <c r="L478" s="322"/>
      <c r="M478" s="323"/>
      <c r="N478" s="324"/>
      <c r="O478" s="325">
        <f t="shared" si="47"/>
        <v>0</v>
      </c>
      <c r="P478" s="326"/>
      <c r="Q478" s="338">
        <f>IF(ISBLANK(A478),0,IF(Set!$F$2="TTC",IF(P478=1,O478-(O478*100)/(100+Set!$C$2),(IF(P478=2,O478-(O478*100)/(100+Set!$C$3),0))),IF(P478=1,O478*Set!$C$2/(100),(IF(P478=2,O478*Set!$C$3/(100),0)))))</f>
        <v>0</v>
      </c>
      <c r="R478" s="335"/>
      <c r="S478" s="336">
        <f t="shared" si="48"/>
        <v>0</v>
      </c>
      <c r="T478" s="337">
        <f t="shared" si="49"/>
        <v>0</v>
      </c>
      <c r="U478" s="336">
        <f t="shared" si="50"/>
        <v>0</v>
      </c>
      <c r="V478" s="336">
        <f t="shared" si="51"/>
        <v>0</v>
      </c>
      <c r="W478" s="336">
        <f t="shared" si="52"/>
        <v>0</v>
      </c>
    </row>
    <row r="479" s="213" customFormat="1" hidden="1" spans="1:23">
      <c r="A479" s="278"/>
      <c r="B479" s="67"/>
      <c r="C479" s="279"/>
      <c r="D479" s="280">
        <f>SUMPRODUCT((Archives!$N$1005:$N$10000=Lang!A$4)*(Archives!$F$1005:$F$10000=$A479)*-Archives!$A$1005:$A$10000)+SUMPRODUCT((Archives!$N$1005:$N$10000=Lang!A$5)*(Archives!$F$1005:$F$10000=$A479)*-Archives!$A$1005:$A$10000)-$C479+$I479</f>
        <v>0</v>
      </c>
      <c r="E479" s="281"/>
      <c r="F479" s="282"/>
      <c r="G479" s="283"/>
      <c r="H479" s="284"/>
      <c r="I479" s="319"/>
      <c r="J479" s="320"/>
      <c r="K479" s="321"/>
      <c r="L479" s="322"/>
      <c r="M479" s="323"/>
      <c r="N479" s="324"/>
      <c r="O479" s="325">
        <f t="shared" si="47"/>
        <v>0</v>
      </c>
      <c r="P479" s="326"/>
      <c r="Q479" s="338">
        <f>IF(ISBLANK(A479),0,IF(Set!$F$2="TTC",IF(P479=1,O479-(O479*100)/(100+Set!$C$2),(IF(P479=2,O479-(O479*100)/(100+Set!$C$3),0))),IF(P479=1,O479*Set!$C$2/(100),(IF(P479=2,O479*Set!$C$3/(100),0)))))</f>
        <v>0</v>
      </c>
      <c r="R479" s="335"/>
      <c r="S479" s="336">
        <f t="shared" si="48"/>
        <v>0</v>
      </c>
      <c r="T479" s="337">
        <f t="shared" si="49"/>
        <v>0</v>
      </c>
      <c r="U479" s="336">
        <f t="shared" si="50"/>
        <v>0</v>
      </c>
      <c r="V479" s="336">
        <f t="shared" si="51"/>
        <v>0</v>
      </c>
      <c r="W479" s="336">
        <f t="shared" si="52"/>
        <v>0</v>
      </c>
    </row>
    <row r="480" s="213" customFormat="1" hidden="1" spans="1:23">
      <c r="A480" s="278"/>
      <c r="B480" s="67"/>
      <c r="C480" s="279"/>
      <c r="D480" s="280">
        <f>SUMPRODUCT((Archives!$N$1005:$N$10000=Lang!A$4)*(Archives!$F$1005:$F$10000=$A480)*-Archives!$A$1005:$A$10000)+SUMPRODUCT((Archives!$N$1005:$N$10000=Lang!A$5)*(Archives!$F$1005:$F$10000=$A480)*-Archives!$A$1005:$A$10000)-$C480+$I480</f>
        <v>0</v>
      </c>
      <c r="E480" s="281"/>
      <c r="F480" s="282"/>
      <c r="G480" s="283"/>
      <c r="H480" s="284"/>
      <c r="I480" s="319"/>
      <c r="J480" s="320"/>
      <c r="K480" s="321"/>
      <c r="L480" s="322"/>
      <c r="M480" s="323"/>
      <c r="N480" s="324"/>
      <c r="O480" s="325">
        <f t="shared" si="47"/>
        <v>0</v>
      </c>
      <c r="P480" s="326"/>
      <c r="Q480" s="338">
        <f>IF(ISBLANK(A480),0,IF(Set!$F$2="TTC",IF(P480=1,O480-(O480*100)/(100+Set!$C$2),(IF(P480=2,O480-(O480*100)/(100+Set!$C$3),0))),IF(P480=1,O480*Set!$C$2/(100),(IF(P480=2,O480*Set!$C$3/(100),0)))))</f>
        <v>0</v>
      </c>
      <c r="R480" s="335"/>
      <c r="S480" s="336">
        <f t="shared" si="48"/>
        <v>0</v>
      </c>
      <c r="T480" s="337">
        <f t="shared" si="49"/>
        <v>0</v>
      </c>
      <c r="U480" s="336">
        <f t="shared" si="50"/>
        <v>0</v>
      </c>
      <c r="V480" s="336">
        <f t="shared" si="51"/>
        <v>0</v>
      </c>
      <c r="W480" s="336">
        <f t="shared" si="52"/>
        <v>0</v>
      </c>
    </row>
    <row r="481" s="213" customFormat="1" hidden="1" spans="1:23">
      <c r="A481" s="278"/>
      <c r="B481" s="67"/>
      <c r="C481" s="279"/>
      <c r="D481" s="280">
        <f>SUMPRODUCT((Archives!$N$1005:$N$10000=Lang!A$4)*(Archives!$F$1005:$F$10000=$A481)*-Archives!$A$1005:$A$10000)+SUMPRODUCT((Archives!$N$1005:$N$10000=Lang!A$5)*(Archives!$F$1005:$F$10000=$A481)*-Archives!$A$1005:$A$10000)-$C481+$I481</f>
        <v>0</v>
      </c>
      <c r="E481" s="281"/>
      <c r="F481" s="282"/>
      <c r="G481" s="283"/>
      <c r="H481" s="284"/>
      <c r="I481" s="319"/>
      <c r="J481" s="320"/>
      <c r="K481" s="321"/>
      <c r="L481" s="322"/>
      <c r="M481" s="323"/>
      <c r="N481" s="324"/>
      <c r="O481" s="325">
        <f t="shared" si="47"/>
        <v>0</v>
      </c>
      <c r="P481" s="326"/>
      <c r="Q481" s="338">
        <f>IF(ISBLANK(A481),0,IF(Set!$F$2="TTC",IF(P481=1,O481-(O481*100)/(100+Set!$C$2),(IF(P481=2,O481-(O481*100)/(100+Set!$C$3),0))),IF(P481=1,O481*Set!$C$2/(100),(IF(P481=2,O481*Set!$C$3/(100),0)))))</f>
        <v>0</v>
      </c>
      <c r="R481" s="335"/>
      <c r="S481" s="336">
        <f t="shared" si="48"/>
        <v>0</v>
      </c>
      <c r="T481" s="337">
        <f t="shared" si="49"/>
        <v>0</v>
      </c>
      <c r="U481" s="336">
        <f t="shared" si="50"/>
        <v>0</v>
      </c>
      <c r="V481" s="336">
        <f t="shared" si="51"/>
        <v>0</v>
      </c>
      <c r="W481" s="336">
        <f t="shared" si="52"/>
        <v>0</v>
      </c>
    </row>
    <row r="482" s="213" customFormat="1" hidden="1" spans="1:23">
      <c r="A482" s="278"/>
      <c r="B482" s="67"/>
      <c r="C482" s="279"/>
      <c r="D482" s="280">
        <f>SUMPRODUCT((Archives!$N$1005:$N$10000=Lang!A$4)*(Archives!$F$1005:$F$10000=$A482)*-Archives!$A$1005:$A$10000)+SUMPRODUCT((Archives!$N$1005:$N$10000=Lang!A$5)*(Archives!$F$1005:$F$10000=$A482)*-Archives!$A$1005:$A$10000)-$C482+$I482</f>
        <v>0</v>
      </c>
      <c r="E482" s="281"/>
      <c r="F482" s="282"/>
      <c r="G482" s="283"/>
      <c r="H482" s="284"/>
      <c r="I482" s="319"/>
      <c r="J482" s="320"/>
      <c r="K482" s="321"/>
      <c r="L482" s="322"/>
      <c r="M482" s="323"/>
      <c r="N482" s="324"/>
      <c r="O482" s="325">
        <f t="shared" si="47"/>
        <v>0</v>
      </c>
      <c r="P482" s="326"/>
      <c r="Q482" s="338">
        <f>IF(ISBLANK(A482),0,IF(Set!$F$2="TTC",IF(P482=1,O482-(O482*100)/(100+Set!$C$2),(IF(P482=2,O482-(O482*100)/(100+Set!$C$3),0))),IF(P482=1,O482*Set!$C$2/(100),(IF(P482=2,O482*Set!$C$3/(100),0)))))</f>
        <v>0</v>
      </c>
      <c r="R482" s="335"/>
      <c r="S482" s="336">
        <f t="shared" si="48"/>
        <v>0</v>
      </c>
      <c r="T482" s="337">
        <f t="shared" si="49"/>
        <v>0</v>
      </c>
      <c r="U482" s="336">
        <f t="shared" si="50"/>
        <v>0</v>
      </c>
      <c r="V482" s="336">
        <f t="shared" si="51"/>
        <v>0</v>
      </c>
      <c r="W482" s="336">
        <f t="shared" si="52"/>
        <v>0</v>
      </c>
    </row>
    <row r="483" s="213" customFormat="1" hidden="1" spans="1:23">
      <c r="A483" s="278"/>
      <c r="B483" s="67"/>
      <c r="C483" s="279"/>
      <c r="D483" s="280">
        <f>SUMPRODUCT((Archives!$N$1005:$N$10000=Lang!A$4)*(Archives!$F$1005:$F$10000=$A483)*-Archives!$A$1005:$A$10000)+SUMPRODUCT((Archives!$N$1005:$N$10000=Lang!A$5)*(Archives!$F$1005:$F$10000=$A483)*-Archives!$A$1005:$A$10000)-$C483+$I483</f>
        <v>0</v>
      </c>
      <c r="E483" s="281"/>
      <c r="F483" s="282"/>
      <c r="G483" s="283"/>
      <c r="H483" s="284"/>
      <c r="I483" s="319"/>
      <c r="J483" s="320"/>
      <c r="K483" s="321"/>
      <c r="L483" s="322"/>
      <c r="M483" s="323"/>
      <c r="N483" s="324"/>
      <c r="O483" s="325">
        <f t="shared" si="47"/>
        <v>0</v>
      </c>
      <c r="P483" s="326"/>
      <c r="Q483" s="338">
        <f>IF(ISBLANK(A483),0,IF(Set!$F$2="TTC",IF(P483=1,O483-(O483*100)/(100+Set!$C$2),(IF(P483=2,O483-(O483*100)/(100+Set!$C$3),0))),IF(P483=1,O483*Set!$C$2/(100),(IF(P483=2,O483*Set!$C$3/(100),0)))))</f>
        <v>0</v>
      </c>
      <c r="R483" s="335"/>
      <c r="S483" s="336">
        <f t="shared" si="48"/>
        <v>0</v>
      </c>
      <c r="T483" s="337">
        <f t="shared" si="49"/>
        <v>0</v>
      </c>
      <c r="U483" s="336">
        <f t="shared" si="50"/>
        <v>0</v>
      </c>
      <c r="V483" s="336">
        <f t="shared" si="51"/>
        <v>0</v>
      </c>
      <c r="W483" s="336">
        <f t="shared" si="52"/>
        <v>0</v>
      </c>
    </row>
    <row r="484" s="213" customFormat="1" hidden="1" spans="1:23">
      <c r="A484" s="278"/>
      <c r="B484" s="67"/>
      <c r="C484" s="279"/>
      <c r="D484" s="280">
        <f>SUMPRODUCT((Archives!$N$1005:$N$10000=Lang!A$4)*(Archives!$F$1005:$F$10000=$A484)*-Archives!$A$1005:$A$10000)+SUMPRODUCT((Archives!$N$1005:$N$10000=Lang!A$5)*(Archives!$F$1005:$F$10000=$A484)*-Archives!$A$1005:$A$10000)-$C484+$I484</f>
        <v>0</v>
      </c>
      <c r="E484" s="281"/>
      <c r="F484" s="282"/>
      <c r="G484" s="283"/>
      <c r="H484" s="284"/>
      <c r="I484" s="319"/>
      <c r="J484" s="320"/>
      <c r="K484" s="321"/>
      <c r="L484" s="322"/>
      <c r="M484" s="323"/>
      <c r="N484" s="324"/>
      <c r="O484" s="325">
        <f t="shared" si="47"/>
        <v>0</v>
      </c>
      <c r="P484" s="326"/>
      <c r="Q484" s="338">
        <f>IF(ISBLANK(A484),0,IF(Set!$F$2="TTC",IF(P484=1,O484-(O484*100)/(100+Set!$C$2),(IF(P484=2,O484-(O484*100)/(100+Set!$C$3),0))),IF(P484=1,O484*Set!$C$2/(100),(IF(P484=2,O484*Set!$C$3/(100),0)))))</f>
        <v>0</v>
      </c>
      <c r="R484" s="335"/>
      <c r="S484" s="336">
        <f t="shared" si="48"/>
        <v>0</v>
      </c>
      <c r="T484" s="337">
        <f t="shared" si="49"/>
        <v>0</v>
      </c>
      <c r="U484" s="336">
        <f t="shared" si="50"/>
        <v>0</v>
      </c>
      <c r="V484" s="336">
        <f t="shared" si="51"/>
        <v>0</v>
      </c>
      <c r="W484" s="336">
        <f t="shared" si="52"/>
        <v>0</v>
      </c>
    </row>
    <row r="485" s="213" customFormat="1" hidden="1" spans="1:23">
      <c r="A485" s="278"/>
      <c r="B485" s="67"/>
      <c r="C485" s="279"/>
      <c r="D485" s="280">
        <f>SUMPRODUCT((Archives!$N$1005:$N$10000=Lang!A$4)*(Archives!$F$1005:$F$10000=$A485)*-Archives!$A$1005:$A$10000)+SUMPRODUCT((Archives!$N$1005:$N$10000=Lang!A$5)*(Archives!$F$1005:$F$10000=$A485)*-Archives!$A$1005:$A$10000)-$C485+$I485</f>
        <v>0</v>
      </c>
      <c r="E485" s="281"/>
      <c r="F485" s="282"/>
      <c r="G485" s="283"/>
      <c r="H485" s="284"/>
      <c r="I485" s="319"/>
      <c r="J485" s="320"/>
      <c r="K485" s="321"/>
      <c r="L485" s="322"/>
      <c r="M485" s="323"/>
      <c r="N485" s="324"/>
      <c r="O485" s="325">
        <f t="shared" si="47"/>
        <v>0</v>
      </c>
      <c r="P485" s="326"/>
      <c r="Q485" s="338">
        <f>IF(ISBLANK(A485),0,IF(Set!$F$2="TTC",IF(P485=1,O485-(O485*100)/(100+Set!$C$2),(IF(P485=2,O485-(O485*100)/(100+Set!$C$3),0))),IF(P485=1,O485*Set!$C$2/(100),(IF(P485=2,O485*Set!$C$3/(100),0)))))</f>
        <v>0</v>
      </c>
      <c r="R485" s="335"/>
      <c r="S485" s="336">
        <f t="shared" si="48"/>
        <v>0</v>
      </c>
      <c r="T485" s="337">
        <f t="shared" si="49"/>
        <v>0</v>
      </c>
      <c r="U485" s="336">
        <f t="shared" si="50"/>
        <v>0</v>
      </c>
      <c r="V485" s="336">
        <f t="shared" si="51"/>
        <v>0</v>
      </c>
      <c r="W485" s="336">
        <f t="shared" si="52"/>
        <v>0</v>
      </c>
    </row>
    <row r="486" s="213" customFormat="1" hidden="1" spans="1:23">
      <c r="A486" s="278"/>
      <c r="B486" s="67"/>
      <c r="C486" s="279"/>
      <c r="D486" s="280">
        <f>SUMPRODUCT((Archives!$N$1005:$N$10000=Lang!A$4)*(Archives!$F$1005:$F$10000=$A486)*-Archives!$A$1005:$A$10000)+SUMPRODUCT((Archives!$N$1005:$N$10000=Lang!A$5)*(Archives!$F$1005:$F$10000=$A486)*-Archives!$A$1005:$A$10000)-$C486+$I486</f>
        <v>0</v>
      </c>
      <c r="E486" s="281"/>
      <c r="F486" s="282"/>
      <c r="G486" s="283"/>
      <c r="H486" s="284"/>
      <c r="I486" s="319"/>
      <c r="J486" s="320"/>
      <c r="K486" s="321"/>
      <c r="L486" s="322"/>
      <c r="M486" s="323"/>
      <c r="N486" s="324"/>
      <c r="O486" s="325">
        <f t="shared" si="47"/>
        <v>0</v>
      </c>
      <c r="P486" s="326"/>
      <c r="Q486" s="338">
        <f>IF(ISBLANK(A486),0,IF(Set!$F$2="TTC",IF(P486=1,O486-(O486*100)/(100+Set!$C$2),(IF(P486=2,O486-(O486*100)/(100+Set!$C$3),0))),IF(P486=1,O486*Set!$C$2/(100),(IF(P486=2,O486*Set!$C$3/(100),0)))))</f>
        <v>0</v>
      </c>
      <c r="R486" s="335"/>
      <c r="S486" s="336">
        <f t="shared" si="48"/>
        <v>0</v>
      </c>
      <c r="T486" s="337">
        <f t="shared" si="49"/>
        <v>0</v>
      </c>
      <c r="U486" s="336">
        <f t="shared" si="50"/>
        <v>0</v>
      </c>
      <c r="V486" s="336">
        <f t="shared" si="51"/>
        <v>0</v>
      </c>
      <c r="W486" s="336">
        <f t="shared" si="52"/>
        <v>0</v>
      </c>
    </row>
    <row r="487" s="213" customFormat="1" hidden="1" spans="1:23">
      <c r="A487" s="278"/>
      <c r="B487" s="67"/>
      <c r="C487" s="279"/>
      <c r="D487" s="280">
        <f>SUMPRODUCT((Archives!$N$1005:$N$10000=Lang!A$4)*(Archives!$F$1005:$F$10000=$A487)*-Archives!$A$1005:$A$10000)+SUMPRODUCT((Archives!$N$1005:$N$10000=Lang!A$5)*(Archives!$F$1005:$F$10000=$A487)*-Archives!$A$1005:$A$10000)-$C487+$I487</f>
        <v>0</v>
      </c>
      <c r="E487" s="281"/>
      <c r="F487" s="282"/>
      <c r="G487" s="283"/>
      <c r="H487" s="284"/>
      <c r="I487" s="319"/>
      <c r="J487" s="320"/>
      <c r="K487" s="321"/>
      <c r="L487" s="322"/>
      <c r="M487" s="323"/>
      <c r="N487" s="324"/>
      <c r="O487" s="325">
        <f t="shared" si="47"/>
        <v>0</v>
      </c>
      <c r="P487" s="326"/>
      <c r="Q487" s="338">
        <f>IF(ISBLANK(A487),0,IF(Set!$F$2="TTC",IF(P487=1,O487-(O487*100)/(100+Set!$C$2),(IF(P487=2,O487-(O487*100)/(100+Set!$C$3),0))),IF(P487=1,O487*Set!$C$2/(100),(IF(P487=2,O487*Set!$C$3/(100),0)))))</f>
        <v>0</v>
      </c>
      <c r="R487" s="335"/>
      <c r="S487" s="336">
        <f t="shared" si="48"/>
        <v>0</v>
      </c>
      <c r="T487" s="337">
        <f t="shared" si="49"/>
        <v>0</v>
      </c>
      <c r="U487" s="336">
        <f t="shared" si="50"/>
        <v>0</v>
      </c>
      <c r="V487" s="336">
        <f t="shared" si="51"/>
        <v>0</v>
      </c>
      <c r="W487" s="336">
        <f t="shared" si="52"/>
        <v>0</v>
      </c>
    </row>
    <row r="488" s="213" customFormat="1" hidden="1" spans="1:23">
      <c r="A488" s="278"/>
      <c r="B488" s="67"/>
      <c r="C488" s="279"/>
      <c r="D488" s="280">
        <f>SUMPRODUCT((Archives!$N$1005:$N$10000=Lang!A$4)*(Archives!$F$1005:$F$10000=$A488)*-Archives!$A$1005:$A$10000)+SUMPRODUCT((Archives!$N$1005:$N$10000=Lang!A$5)*(Archives!$F$1005:$F$10000=$A488)*-Archives!$A$1005:$A$10000)-$C488+$I488</f>
        <v>0</v>
      </c>
      <c r="E488" s="281"/>
      <c r="F488" s="282"/>
      <c r="G488" s="283"/>
      <c r="H488" s="284"/>
      <c r="I488" s="319"/>
      <c r="J488" s="320"/>
      <c r="K488" s="321"/>
      <c r="L488" s="322"/>
      <c r="M488" s="323"/>
      <c r="N488" s="324"/>
      <c r="O488" s="325">
        <f t="shared" si="47"/>
        <v>0</v>
      </c>
      <c r="P488" s="326"/>
      <c r="Q488" s="338">
        <f>IF(ISBLANK(A488),0,IF(Set!$F$2="TTC",IF(P488=1,O488-(O488*100)/(100+Set!$C$2),(IF(P488=2,O488-(O488*100)/(100+Set!$C$3),0))),IF(P488=1,O488*Set!$C$2/(100),(IF(P488=2,O488*Set!$C$3/(100),0)))))</f>
        <v>0</v>
      </c>
      <c r="R488" s="335"/>
      <c r="S488" s="336">
        <f t="shared" si="48"/>
        <v>0</v>
      </c>
      <c r="T488" s="337">
        <f t="shared" si="49"/>
        <v>0</v>
      </c>
      <c r="U488" s="336">
        <f t="shared" si="50"/>
        <v>0</v>
      </c>
      <c r="V488" s="336">
        <f t="shared" si="51"/>
        <v>0</v>
      </c>
      <c r="W488" s="336">
        <f t="shared" si="52"/>
        <v>0</v>
      </c>
    </row>
    <row r="489" s="213" customFormat="1" hidden="1" spans="1:23">
      <c r="A489" s="278"/>
      <c r="B489" s="67"/>
      <c r="C489" s="279"/>
      <c r="D489" s="280">
        <f>SUMPRODUCT((Archives!$N$1005:$N$10000=Lang!A$4)*(Archives!$F$1005:$F$10000=$A489)*-Archives!$A$1005:$A$10000)+SUMPRODUCT((Archives!$N$1005:$N$10000=Lang!A$5)*(Archives!$F$1005:$F$10000=$A489)*-Archives!$A$1005:$A$10000)-$C489+$I489</f>
        <v>0</v>
      </c>
      <c r="E489" s="281"/>
      <c r="F489" s="282"/>
      <c r="G489" s="283"/>
      <c r="H489" s="284"/>
      <c r="I489" s="319"/>
      <c r="J489" s="320"/>
      <c r="K489" s="321"/>
      <c r="L489" s="322"/>
      <c r="M489" s="323"/>
      <c r="N489" s="324"/>
      <c r="O489" s="325">
        <f t="shared" si="47"/>
        <v>0</v>
      </c>
      <c r="P489" s="326"/>
      <c r="Q489" s="338">
        <f>IF(ISBLANK(A489),0,IF(Set!$F$2="TTC",IF(P489=1,O489-(O489*100)/(100+Set!$C$2),(IF(P489=2,O489-(O489*100)/(100+Set!$C$3),0))),IF(P489=1,O489*Set!$C$2/(100),(IF(P489=2,O489*Set!$C$3/(100),0)))))</f>
        <v>0</v>
      </c>
      <c r="R489" s="335"/>
      <c r="S489" s="336">
        <f t="shared" si="48"/>
        <v>0</v>
      </c>
      <c r="T489" s="337">
        <f t="shared" si="49"/>
        <v>0</v>
      </c>
      <c r="U489" s="336">
        <f t="shared" si="50"/>
        <v>0</v>
      </c>
      <c r="V489" s="336">
        <f t="shared" si="51"/>
        <v>0</v>
      </c>
      <c r="W489" s="336">
        <f t="shared" si="52"/>
        <v>0</v>
      </c>
    </row>
    <row r="490" s="213" customFormat="1" hidden="1" spans="1:23">
      <c r="A490" s="278"/>
      <c r="B490" s="67"/>
      <c r="C490" s="279"/>
      <c r="D490" s="280">
        <f>SUMPRODUCT((Archives!$N$1005:$N$10000=Lang!A$4)*(Archives!$F$1005:$F$10000=$A490)*-Archives!$A$1005:$A$10000)+SUMPRODUCT((Archives!$N$1005:$N$10000=Lang!A$5)*(Archives!$F$1005:$F$10000=$A490)*-Archives!$A$1005:$A$10000)-$C490+$I490</f>
        <v>0</v>
      </c>
      <c r="E490" s="281"/>
      <c r="F490" s="282"/>
      <c r="G490" s="283"/>
      <c r="H490" s="284"/>
      <c r="I490" s="319"/>
      <c r="J490" s="320"/>
      <c r="K490" s="321"/>
      <c r="L490" s="322"/>
      <c r="M490" s="323"/>
      <c r="N490" s="324"/>
      <c r="O490" s="325">
        <f t="shared" si="47"/>
        <v>0</v>
      </c>
      <c r="P490" s="326"/>
      <c r="Q490" s="338">
        <f>IF(ISBLANK(A490),0,IF(Set!$F$2="TTC",IF(P490=1,O490-(O490*100)/(100+Set!$C$2),(IF(P490=2,O490-(O490*100)/(100+Set!$C$3),0))),IF(P490=1,O490*Set!$C$2/(100),(IF(P490=2,O490*Set!$C$3/(100),0)))))</f>
        <v>0</v>
      </c>
      <c r="R490" s="335"/>
      <c r="S490" s="336">
        <f t="shared" si="48"/>
        <v>0</v>
      </c>
      <c r="T490" s="337">
        <f t="shared" si="49"/>
        <v>0</v>
      </c>
      <c r="U490" s="336">
        <f t="shared" si="50"/>
        <v>0</v>
      </c>
      <c r="V490" s="336">
        <f t="shared" si="51"/>
        <v>0</v>
      </c>
      <c r="W490" s="336">
        <f t="shared" si="52"/>
        <v>0</v>
      </c>
    </row>
    <row r="491" s="213" customFormat="1" hidden="1" spans="1:23">
      <c r="A491" s="278"/>
      <c r="B491" s="67"/>
      <c r="C491" s="279"/>
      <c r="D491" s="280">
        <f>SUMPRODUCT((Archives!$N$1005:$N$10000=Lang!A$4)*(Archives!$F$1005:$F$10000=$A491)*-Archives!$A$1005:$A$10000)+SUMPRODUCT((Archives!$N$1005:$N$10000=Lang!A$5)*(Archives!$F$1005:$F$10000=$A491)*-Archives!$A$1005:$A$10000)-$C491+$I491</f>
        <v>0</v>
      </c>
      <c r="E491" s="281"/>
      <c r="F491" s="282"/>
      <c r="G491" s="283"/>
      <c r="H491" s="284"/>
      <c r="I491" s="319"/>
      <c r="J491" s="320"/>
      <c r="K491" s="321"/>
      <c r="L491" s="322"/>
      <c r="M491" s="323"/>
      <c r="N491" s="324"/>
      <c r="O491" s="325">
        <f t="shared" si="47"/>
        <v>0</v>
      </c>
      <c r="P491" s="326"/>
      <c r="Q491" s="338">
        <f>IF(ISBLANK(A491),0,IF(Set!$F$2="TTC",IF(P491=1,O491-(O491*100)/(100+Set!$C$2),(IF(P491=2,O491-(O491*100)/(100+Set!$C$3),0))),IF(P491=1,O491*Set!$C$2/(100),(IF(P491=2,O491*Set!$C$3/(100),0)))))</f>
        <v>0</v>
      </c>
      <c r="R491" s="335"/>
      <c r="S491" s="336">
        <f t="shared" si="48"/>
        <v>0</v>
      </c>
      <c r="T491" s="337">
        <f t="shared" si="49"/>
        <v>0</v>
      </c>
      <c r="U491" s="336">
        <f t="shared" si="50"/>
        <v>0</v>
      </c>
      <c r="V491" s="336">
        <f t="shared" si="51"/>
        <v>0</v>
      </c>
      <c r="W491" s="336">
        <f t="shared" si="52"/>
        <v>0</v>
      </c>
    </row>
    <row r="492" s="213" customFormat="1" hidden="1" spans="1:23">
      <c r="A492" s="278"/>
      <c r="B492" s="67"/>
      <c r="C492" s="279"/>
      <c r="D492" s="280">
        <f>SUMPRODUCT((Archives!$N$1005:$N$10000=Lang!A$4)*(Archives!$F$1005:$F$10000=$A492)*-Archives!$A$1005:$A$10000)+SUMPRODUCT((Archives!$N$1005:$N$10000=Lang!A$5)*(Archives!$F$1005:$F$10000=$A492)*-Archives!$A$1005:$A$10000)-$C492+$I492</f>
        <v>0</v>
      </c>
      <c r="E492" s="281"/>
      <c r="F492" s="282"/>
      <c r="G492" s="283"/>
      <c r="H492" s="284"/>
      <c r="I492" s="319"/>
      <c r="J492" s="320"/>
      <c r="K492" s="321"/>
      <c r="L492" s="322"/>
      <c r="M492" s="323"/>
      <c r="N492" s="324"/>
      <c r="O492" s="325">
        <f t="shared" si="47"/>
        <v>0</v>
      </c>
      <c r="P492" s="326"/>
      <c r="Q492" s="338">
        <f>IF(ISBLANK(A492),0,IF(Set!$F$2="TTC",IF(P492=1,O492-(O492*100)/(100+Set!$C$2),(IF(P492=2,O492-(O492*100)/(100+Set!$C$3),0))),IF(P492=1,O492*Set!$C$2/(100),(IF(P492=2,O492*Set!$C$3/(100),0)))))</f>
        <v>0</v>
      </c>
      <c r="R492" s="335"/>
      <c r="S492" s="336">
        <f t="shared" si="48"/>
        <v>0</v>
      </c>
      <c r="T492" s="337">
        <f t="shared" si="49"/>
        <v>0</v>
      </c>
      <c r="U492" s="336">
        <f t="shared" si="50"/>
        <v>0</v>
      </c>
      <c r="V492" s="336">
        <f t="shared" si="51"/>
        <v>0</v>
      </c>
      <c r="W492" s="336">
        <f t="shared" si="52"/>
        <v>0</v>
      </c>
    </row>
    <row r="493" s="213" customFormat="1" hidden="1" spans="1:23">
      <c r="A493" s="278"/>
      <c r="B493" s="67"/>
      <c r="C493" s="279"/>
      <c r="D493" s="280">
        <f>SUMPRODUCT((Archives!$N$1005:$N$10000=Lang!A$4)*(Archives!$F$1005:$F$10000=$A493)*-Archives!$A$1005:$A$10000)+SUMPRODUCT((Archives!$N$1005:$N$10000=Lang!A$5)*(Archives!$F$1005:$F$10000=$A493)*-Archives!$A$1005:$A$10000)-$C493+$I493</f>
        <v>0</v>
      </c>
      <c r="E493" s="281"/>
      <c r="F493" s="282"/>
      <c r="G493" s="283"/>
      <c r="H493" s="284"/>
      <c r="I493" s="319"/>
      <c r="J493" s="320"/>
      <c r="K493" s="321"/>
      <c r="L493" s="322"/>
      <c r="M493" s="323"/>
      <c r="N493" s="324"/>
      <c r="O493" s="325">
        <f t="shared" si="47"/>
        <v>0</v>
      </c>
      <c r="P493" s="326"/>
      <c r="Q493" s="338">
        <f>IF(ISBLANK(A493),0,IF(Set!$F$2="TTC",IF(P493=1,O493-(O493*100)/(100+Set!$C$2),(IF(P493=2,O493-(O493*100)/(100+Set!$C$3),0))),IF(P493=1,O493*Set!$C$2/(100),(IF(P493=2,O493*Set!$C$3/(100),0)))))</f>
        <v>0</v>
      </c>
      <c r="R493" s="335"/>
      <c r="S493" s="336">
        <f t="shared" si="48"/>
        <v>0</v>
      </c>
      <c r="T493" s="337">
        <f t="shared" si="49"/>
        <v>0</v>
      </c>
      <c r="U493" s="336">
        <f t="shared" si="50"/>
        <v>0</v>
      </c>
      <c r="V493" s="336">
        <f t="shared" si="51"/>
        <v>0</v>
      </c>
      <c r="W493" s="336">
        <f t="shared" si="52"/>
        <v>0</v>
      </c>
    </row>
    <row r="494" s="213" customFormat="1" hidden="1" spans="1:23">
      <c r="A494" s="278"/>
      <c r="B494" s="67"/>
      <c r="C494" s="279"/>
      <c r="D494" s="280">
        <f>SUMPRODUCT((Archives!$N$1005:$N$10000=Lang!A$4)*(Archives!$F$1005:$F$10000=$A494)*-Archives!$A$1005:$A$10000)+SUMPRODUCT((Archives!$N$1005:$N$10000=Lang!A$5)*(Archives!$F$1005:$F$10000=$A494)*-Archives!$A$1005:$A$10000)-$C494+$I494</f>
        <v>0</v>
      </c>
      <c r="E494" s="281"/>
      <c r="F494" s="282"/>
      <c r="G494" s="283"/>
      <c r="H494" s="284"/>
      <c r="I494" s="319"/>
      <c r="J494" s="320"/>
      <c r="K494" s="321"/>
      <c r="L494" s="322"/>
      <c r="M494" s="323"/>
      <c r="N494" s="324"/>
      <c r="O494" s="325">
        <f t="shared" si="47"/>
        <v>0</v>
      </c>
      <c r="P494" s="326"/>
      <c r="Q494" s="338">
        <f>IF(ISBLANK(A494),0,IF(Set!$F$2="TTC",IF(P494=1,O494-(O494*100)/(100+Set!$C$2),(IF(P494=2,O494-(O494*100)/(100+Set!$C$3),0))),IF(P494=1,O494*Set!$C$2/(100),(IF(P494=2,O494*Set!$C$3/(100),0)))))</f>
        <v>0</v>
      </c>
      <c r="R494" s="335"/>
      <c r="S494" s="336">
        <f t="shared" si="48"/>
        <v>0</v>
      </c>
      <c r="T494" s="337">
        <f t="shared" si="49"/>
        <v>0</v>
      </c>
      <c r="U494" s="336">
        <f t="shared" si="50"/>
        <v>0</v>
      </c>
      <c r="V494" s="336">
        <f t="shared" si="51"/>
        <v>0</v>
      </c>
      <c r="W494" s="336">
        <f t="shared" si="52"/>
        <v>0</v>
      </c>
    </row>
    <row r="495" s="213" customFormat="1" hidden="1" spans="1:23">
      <c r="A495" s="278"/>
      <c r="B495" s="67"/>
      <c r="C495" s="279"/>
      <c r="D495" s="280">
        <f>SUMPRODUCT((Archives!$N$1005:$N$10000=Lang!A$4)*(Archives!$F$1005:$F$10000=$A495)*-Archives!$A$1005:$A$10000)+SUMPRODUCT((Archives!$N$1005:$N$10000=Lang!A$5)*(Archives!$F$1005:$F$10000=$A495)*-Archives!$A$1005:$A$10000)-$C495+$I495</f>
        <v>0</v>
      </c>
      <c r="E495" s="281"/>
      <c r="F495" s="282"/>
      <c r="G495" s="283"/>
      <c r="H495" s="284"/>
      <c r="I495" s="319"/>
      <c r="J495" s="320"/>
      <c r="K495" s="321"/>
      <c r="L495" s="322"/>
      <c r="M495" s="323"/>
      <c r="N495" s="324"/>
      <c r="O495" s="325">
        <f t="shared" si="47"/>
        <v>0</v>
      </c>
      <c r="P495" s="326"/>
      <c r="Q495" s="338">
        <f>IF(ISBLANK(A495),0,IF(Set!$F$2="TTC",IF(P495=1,O495-(O495*100)/(100+Set!$C$2),(IF(P495=2,O495-(O495*100)/(100+Set!$C$3),0))),IF(P495=1,O495*Set!$C$2/(100),(IF(P495=2,O495*Set!$C$3/(100),0)))))</f>
        <v>0</v>
      </c>
      <c r="R495" s="335"/>
      <c r="S495" s="336">
        <f t="shared" si="48"/>
        <v>0</v>
      </c>
      <c r="T495" s="337">
        <f t="shared" si="49"/>
        <v>0</v>
      </c>
      <c r="U495" s="336">
        <f t="shared" si="50"/>
        <v>0</v>
      </c>
      <c r="V495" s="336">
        <f t="shared" si="51"/>
        <v>0</v>
      </c>
      <c r="W495" s="336">
        <f t="shared" si="52"/>
        <v>0</v>
      </c>
    </row>
    <row r="496" s="213" customFormat="1" hidden="1" spans="1:23">
      <c r="A496" s="278"/>
      <c r="B496" s="67"/>
      <c r="C496" s="279"/>
      <c r="D496" s="280">
        <f>SUMPRODUCT((Archives!$N$1005:$N$10000=Lang!A$4)*(Archives!$F$1005:$F$10000=$A496)*-Archives!$A$1005:$A$10000)+SUMPRODUCT((Archives!$N$1005:$N$10000=Lang!A$5)*(Archives!$F$1005:$F$10000=$A496)*-Archives!$A$1005:$A$10000)-$C496+$I496</f>
        <v>0</v>
      </c>
      <c r="E496" s="281"/>
      <c r="F496" s="282"/>
      <c r="G496" s="283"/>
      <c r="H496" s="284"/>
      <c r="I496" s="319"/>
      <c r="J496" s="320"/>
      <c r="K496" s="321"/>
      <c r="L496" s="322"/>
      <c r="M496" s="323"/>
      <c r="N496" s="324"/>
      <c r="O496" s="325">
        <f t="shared" si="47"/>
        <v>0</v>
      </c>
      <c r="P496" s="326"/>
      <c r="Q496" s="338">
        <f>IF(ISBLANK(A496),0,IF(Set!$F$2="TTC",IF(P496=1,O496-(O496*100)/(100+Set!$C$2),(IF(P496=2,O496-(O496*100)/(100+Set!$C$3),0))),IF(P496=1,O496*Set!$C$2/(100),(IF(P496=2,O496*Set!$C$3/(100),0)))))</f>
        <v>0</v>
      </c>
      <c r="R496" s="335"/>
      <c r="S496" s="336">
        <f t="shared" si="48"/>
        <v>0</v>
      </c>
      <c r="T496" s="337">
        <f t="shared" si="49"/>
        <v>0</v>
      </c>
      <c r="U496" s="336">
        <f t="shared" si="50"/>
        <v>0</v>
      </c>
      <c r="V496" s="336">
        <f t="shared" si="51"/>
        <v>0</v>
      </c>
      <c r="W496" s="336">
        <f t="shared" si="52"/>
        <v>0</v>
      </c>
    </row>
    <row r="497" s="213" customFormat="1" hidden="1" spans="1:23">
      <c r="A497" s="278"/>
      <c r="B497" s="67"/>
      <c r="C497" s="279"/>
      <c r="D497" s="280">
        <f>SUMPRODUCT((Archives!$N$1005:$N$10000=Lang!A$4)*(Archives!$F$1005:$F$10000=$A497)*-Archives!$A$1005:$A$10000)+SUMPRODUCT((Archives!$N$1005:$N$10000=Lang!A$5)*(Archives!$F$1005:$F$10000=$A497)*-Archives!$A$1005:$A$10000)-$C497+$I497</f>
        <v>0</v>
      </c>
      <c r="E497" s="281"/>
      <c r="F497" s="282"/>
      <c r="G497" s="283"/>
      <c r="H497" s="284"/>
      <c r="I497" s="319"/>
      <c r="J497" s="320"/>
      <c r="K497" s="321"/>
      <c r="L497" s="322"/>
      <c r="M497" s="323"/>
      <c r="N497" s="324"/>
      <c r="O497" s="325">
        <f t="shared" si="47"/>
        <v>0</v>
      </c>
      <c r="P497" s="326"/>
      <c r="Q497" s="338">
        <f>IF(ISBLANK(A497),0,IF(Set!$F$2="TTC",IF(P497=1,O497-(O497*100)/(100+Set!$C$2),(IF(P497=2,O497-(O497*100)/(100+Set!$C$3),0))),IF(P497=1,O497*Set!$C$2/(100),(IF(P497=2,O497*Set!$C$3/(100),0)))))</f>
        <v>0</v>
      </c>
      <c r="R497" s="335"/>
      <c r="S497" s="336">
        <f t="shared" si="48"/>
        <v>0</v>
      </c>
      <c r="T497" s="337">
        <f t="shared" si="49"/>
        <v>0</v>
      </c>
      <c r="U497" s="336">
        <f t="shared" si="50"/>
        <v>0</v>
      </c>
      <c r="V497" s="336">
        <f t="shared" si="51"/>
        <v>0</v>
      </c>
      <c r="W497" s="336">
        <f t="shared" si="52"/>
        <v>0</v>
      </c>
    </row>
    <row r="498" s="213" customFormat="1" hidden="1" spans="1:23">
      <c r="A498" s="278"/>
      <c r="B498" s="67"/>
      <c r="C498" s="279"/>
      <c r="D498" s="280">
        <f>SUMPRODUCT((Archives!$N$1005:$N$10000=Lang!A$4)*(Archives!$F$1005:$F$10000=$A498)*-Archives!$A$1005:$A$10000)+SUMPRODUCT((Archives!$N$1005:$N$10000=Lang!A$5)*(Archives!$F$1005:$F$10000=$A498)*-Archives!$A$1005:$A$10000)-$C498+$I498</f>
        <v>0</v>
      </c>
      <c r="E498" s="281"/>
      <c r="F498" s="282"/>
      <c r="G498" s="283"/>
      <c r="H498" s="284"/>
      <c r="I498" s="319"/>
      <c r="J498" s="320"/>
      <c r="K498" s="321"/>
      <c r="L498" s="322"/>
      <c r="M498" s="323"/>
      <c r="N498" s="324"/>
      <c r="O498" s="325">
        <f t="shared" si="47"/>
        <v>0</v>
      </c>
      <c r="P498" s="326"/>
      <c r="Q498" s="338">
        <f>IF(ISBLANK(A498),0,IF(Set!$F$2="TTC",IF(P498=1,O498-(O498*100)/(100+Set!$C$2),(IF(P498=2,O498-(O498*100)/(100+Set!$C$3),0))),IF(P498=1,O498*Set!$C$2/(100),(IF(P498=2,O498*Set!$C$3/(100),0)))))</f>
        <v>0</v>
      </c>
      <c r="R498" s="335"/>
      <c r="S498" s="336">
        <f t="shared" si="48"/>
        <v>0</v>
      </c>
      <c r="T498" s="337">
        <f t="shared" si="49"/>
        <v>0</v>
      </c>
      <c r="U498" s="336">
        <f t="shared" si="50"/>
        <v>0</v>
      </c>
      <c r="V498" s="336">
        <f t="shared" si="51"/>
        <v>0</v>
      </c>
      <c r="W498" s="336">
        <f t="shared" si="52"/>
        <v>0</v>
      </c>
    </row>
    <row r="499" s="213" customFormat="1" hidden="1" spans="1:23">
      <c r="A499" s="278"/>
      <c r="B499" s="67"/>
      <c r="C499" s="279"/>
      <c r="D499" s="280">
        <f>SUMPRODUCT((Archives!$N$1005:$N$10000=Lang!A$4)*(Archives!$F$1005:$F$10000=$A499)*-Archives!$A$1005:$A$10000)+SUMPRODUCT((Archives!$N$1005:$N$10000=Lang!A$5)*(Archives!$F$1005:$F$10000=$A499)*-Archives!$A$1005:$A$10000)-$C499+$I499</f>
        <v>0</v>
      </c>
      <c r="E499" s="281"/>
      <c r="F499" s="282"/>
      <c r="G499" s="283"/>
      <c r="H499" s="284"/>
      <c r="I499" s="319"/>
      <c r="J499" s="320"/>
      <c r="K499" s="321"/>
      <c r="L499" s="322"/>
      <c r="M499" s="323"/>
      <c r="N499" s="324"/>
      <c r="O499" s="325">
        <f t="shared" si="47"/>
        <v>0</v>
      </c>
      <c r="P499" s="326"/>
      <c r="Q499" s="338">
        <f>IF(ISBLANK(A499),0,IF(Set!$F$2="TTC",IF(P499=1,O499-(O499*100)/(100+Set!$C$2),(IF(P499=2,O499-(O499*100)/(100+Set!$C$3),0))),IF(P499=1,O499*Set!$C$2/(100),(IF(P499=2,O499*Set!$C$3/(100),0)))))</f>
        <v>0</v>
      </c>
      <c r="R499" s="335"/>
      <c r="S499" s="336">
        <f t="shared" si="48"/>
        <v>0</v>
      </c>
      <c r="T499" s="337">
        <f t="shared" si="49"/>
        <v>0</v>
      </c>
      <c r="U499" s="336">
        <f t="shared" si="50"/>
        <v>0</v>
      </c>
      <c r="V499" s="336">
        <f t="shared" si="51"/>
        <v>0</v>
      </c>
      <c r="W499" s="336">
        <f t="shared" si="52"/>
        <v>0</v>
      </c>
    </row>
    <row r="500" s="213" customFormat="1" hidden="1" spans="1:23">
      <c r="A500" s="278"/>
      <c r="B500" s="67"/>
      <c r="C500" s="279"/>
      <c r="D500" s="280">
        <f>SUMPRODUCT((Archives!$N$1005:$N$10000=Lang!A$4)*(Archives!$F$1005:$F$10000=$A500)*-Archives!$A$1005:$A$10000)+SUMPRODUCT((Archives!$N$1005:$N$10000=Lang!A$5)*(Archives!$F$1005:$F$10000=$A500)*-Archives!$A$1005:$A$10000)-$C500+$I500</f>
        <v>0</v>
      </c>
      <c r="E500" s="281"/>
      <c r="F500" s="282"/>
      <c r="G500" s="283"/>
      <c r="H500" s="284"/>
      <c r="I500" s="319"/>
      <c r="J500" s="320"/>
      <c r="K500" s="321"/>
      <c r="L500" s="322"/>
      <c r="M500" s="323"/>
      <c r="N500" s="324"/>
      <c r="O500" s="325">
        <f t="shared" si="47"/>
        <v>0</v>
      </c>
      <c r="P500" s="326"/>
      <c r="Q500" s="338">
        <f>IF(ISBLANK(A500),0,IF(Set!$F$2="TTC",IF(P500=1,O500-(O500*100)/(100+Set!$C$2),(IF(P500=2,O500-(O500*100)/(100+Set!$C$3),0))),IF(P500=1,O500*Set!$C$2/(100),(IF(P500=2,O500*Set!$C$3/(100),0)))))</f>
        <v>0</v>
      </c>
      <c r="R500" s="335"/>
      <c r="S500" s="336">
        <f t="shared" si="48"/>
        <v>0</v>
      </c>
      <c r="T500" s="337">
        <f t="shared" si="49"/>
        <v>0</v>
      </c>
      <c r="U500" s="336">
        <f t="shared" si="50"/>
        <v>0</v>
      </c>
      <c r="V500" s="336">
        <f t="shared" si="51"/>
        <v>0</v>
      </c>
      <c r="W500" s="336">
        <f t="shared" si="52"/>
        <v>0</v>
      </c>
    </row>
    <row r="501" s="213" customFormat="1" hidden="1" spans="1:23">
      <c r="A501" s="278"/>
      <c r="B501" s="67"/>
      <c r="C501" s="279"/>
      <c r="D501" s="280">
        <f>SUMPRODUCT((Archives!$N$1005:$N$10000=Lang!A$4)*(Archives!$F$1005:$F$10000=$A501)*-Archives!$A$1005:$A$10000)+SUMPRODUCT((Archives!$N$1005:$N$10000=Lang!A$5)*(Archives!$F$1005:$F$10000=$A501)*-Archives!$A$1005:$A$10000)-$C501+$I501</f>
        <v>0</v>
      </c>
      <c r="E501" s="281"/>
      <c r="F501" s="282"/>
      <c r="G501" s="283"/>
      <c r="H501" s="284"/>
      <c r="I501" s="319"/>
      <c r="J501" s="320"/>
      <c r="K501" s="321"/>
      <c r="L501" s="322"/>
      <c r="M501" s="323"/>
      <c r="N501" s="324"/>
      <c r="O501" s="325">
        <f t="shared" si="47"/>
        <v>0</v>
      </c>
      <c r="P501" s="326"/>
      <c r="Q501" s="338">
        <f>IF(ISBLANK(A501),0,IF(Set!$F$2="TTC",IF(P501=1,O501-(O501*100)/(100+Set!$C$2),(IF(P501=2,O501-(O501*100)/(100+Set!$C$3),0))),IF(P501=1,O501*Set!$C$2/(100),(IF(P501=2,O501*Set!$C$3/(100),0)))))</f>
        <v>0</v>
      </c>
      <c r="R501" s="335"/>
      <c r="S501" s="336">
        <f t="shared" si="48"/>
        <v>0</v>
      </c>
      <c r="T501" s="337">
        <f t="shared" si="49"/>
        <v>0</v>
      </c>
      <c r="U501" s="336">
        <f t="shared" si="50"/>
        <v>0</v>
      </c>
      <c r="V501" s="336">
        <f t="shared" si="51"/>
        <v>0</v>
      </c>
      <c r="W501" s="336">
        <f t="shared" si="52"/>
        <v>0</v>
      </c>
    </row>
    <row r="502" s="213" customFormat="1" hidden="1" spans="1:23">
      <c r="A502" s="278"/>
      <c r="B502" s="67"/>
      <c r="C502" s="279"/>
      <c r="D502" s="280">
        <f>SUMPRODUCT((Archives!$N$1005:$N$10000=Lang!A$4)*(Archives!$F$1005:$F$10000=$A502)*-Archives!$A$1005:$A$10000)+SUMPRODUCT((Archives!$N$1005:$N$10000=Lang!A$5)*(Archives!$F$1005:$F$10000=$A502)*-Archives!$A$1005:$A$10000)-$C502+$I502</f>
        <v>0</v>
      </c>
      <c r="E502" s="281"/>
      <c r="F502" s="282"/>
      <c r="G502" s="283"/>
      <c r="H502" s="284"/>
      <c r="I502" s="319"/>
      <c r="J502" s="320"/>
      <c r="K502" s="321"/>
      <c r="L502" s="322"/>
      <c r="M502" s="323"/>
      <c r="N502" s="324"/>
      <c r="O502" s="325">
        <f t="shared" si="47"/>
        <v>0</v>
      </c>
      <c r="P502" s="326"/>
      <c r="Q502" s="338">
        <f>IF(ISBLANK(A502),0,IF(Set!$F$2="TTC",IF(P502=1,O502-(O502*100)/(100+Set!$C$2),(IF(P502=2,O502-(O502*100)/(100+Set!$C$3),0))),IF(P502=1,O502*Set!$C$2/(100),(IF(P502=2,O502*Set!$C$3/(100),0)))))</f>
        <v>0</v>
      </c>
      <c r="R502" s="335"/>
      <c r="S502" s="336">
        <f t="shared" si="48"/>
        <v>0</v>
      </c>
      <c r="T502" s="337">
        <f t="shared" si="49"/>
        <v>0</v>
      </c>
      <c r="U502" s="336">
        <f t="shared" si="50"/>
        <v>0</v>
      </c>
      <c r="V502" s="336">
        <f t="shared" si="51"/>
        <v>0</v>
      </c>
      <c r="W502" s="336">
        <f t="shared" si="52"/>
        <v>0</v>
      </c>
    </row>
    <row r="503" s="213" customFormat="1" hidden="1" spans="1:23">
      <c r="A503" s="278"/>
      <c r="B503" s="67"/>
      <c r="C503" s="279"/>
      <c r="D503" s="280">
        <f>SUMPRODUCT((Archives!$N$1005:$N$10000=Lang!A$4)*(Archives!$F$1005:$F$10000=$A503)*-Archives!$A$1005:$A$10000)+SUMPRODUCT((Archives!$N$1005:$N$10000=Lang!A$5)*(Archives!$F$1005:$F$10000=$A503)*-Archives!$A$1005:$A$10000)-$C503+$I503</f>
        <v>0</v>
      </c>
      <c r="E503" s="281"/>
      <c r="F503" s="282"/>
      <c r="G503" s="283"/>
      <c r="H503" s="284"/>
      <c r="I503" s="319"/>
      <c r="J503" s="320"/>
      <c r="K503" s="321"/>
      <c r="L503" s="322"/>
      <c r="M503" s="323"/>
      <c r="N503" s="324"/>
      <c r="O503" s="325">
        <f t="shared" si="47"/>
        <v>0</v>
      </c>
      <c r="P503" s="326"/>
      <c r="Q503" s="338">
        <f>IF(ISBLANK(A503),0,IF(Set!$F$2="TTC",IF(P503=1,O503-(O503*100)/(100+Set!$C$2),(IF(P503=2,O503-(O503*100)/(100+Set!$C$3),0))),IF(P503=1,O503*Set!$C$2/(100),(IF(P503=2,O503*Set!$C$3/(100),0)))))</f>
        <v>0</v>
      </c>
      <c r="R503" s="335"/>
      <c r="S503" s="336">
        <f t="shared" si="48"/>
        <v>0</v>
      </c>
      <c r="T503" s="337">
        <f t="shared" si="49"/>
        <v>0</v>
      </c>
      <c r="U503" s="336">
        <f t="shared" si="50"/>
        <v>0</v>
      </c>
      <c r="V503" s="336">
        <f t="shared" si="51"/>
        <v>0</v>
      </c>
      <c r="W503" s="336">
        <f t="shared" si="52"/>
        <v>0</v>
      </c>
    </row>
    <row r="504" s="213" customFormat="1" hidden="1" spans="1:23">
      <c r="A504" s="278"/>
      <c r="B504" s="67"/>
      <c r="C504" s="279"/>
      <c r="D504" s="280">
        <f>SUMPRODUCT((Archives!$N$1005:$N$10000=Lang!A$4)*(Archives!$F$1005:$F$10000=$A504)*-Archives!$A$1005:$A$10000)+SUMPRODUCT((Archives!$N$1005:$N$10000=Lang!A$5)*(Archives!$F$1005:$F$10000=$A504)*-Archives!$A$1005:$A$10000)-$C504+$I504</f>
        <v>0</v>
      </c>
      <c r="E504" s="281"/>
      <c r="F504" s="282"/>
      <c r="G504" s="283"/>
      <c r="H504" s="284"/>
      <c r="I504" s="319"/>
      <c r="J504" s="320"/>
      <c r="K504" s="321"/>
      <c r="L504" s="322"/>
      <c r="M504" s="323"/>
      <c r="N504" s="324"/>
      <c r="O504" s="325">
        <f t="shared" si="47"/>
        <v>0</v>
      </c>
      <c r="P504" s="326"/>
      <c r="Q504" s="338">
        <f>IF(ISBLANK(A504),0,IF(Set!$F$2="TTC",IF(P504=1,O504-(O504*100)/(100+Set!$C$2),(IF(P504=2,O504-(O504*100)/(100+Set!$C$3),0))),IF(P504=1,O504*Set!$C$2/(100),(IF(P504=2,O504*Set!$C$3/(100),0)))))</f>
        <v>0</v>
      </c>
      <c r="R504" s="335"/>
      <c r="S504" s="336">
        <f t="shared" si="48"/>
        <v>0</v>
      </c>
      <c r="T504" s="337">
        <f t="shared" si="49"/>
        <v>0</v>
      </c>
      <c r="U504" s="336">
        <f t="shared" si="50"/>
        <v>0</v>
      </c>
      <c r="V504" s="336">
        <f t="shared" si="51"/>
        <v>0</v>
      </c>
      <c r="W504" s="336">
        <f t="shared" si="52"/>
        <v>0</v>
      </c>
    </row>
    <row r="505" s="213" customFormat="1" hidden="1" spans="1:23">
      <c r="A505" s="278"/>
      <c r="B505" s="67"/>
      <c r="C505" s="279"/>
      <c r="D505" s="280">
        <f>SUMPRODUCT((Archives!$N$1005:$N$10000=Lang!A$4)*(Archives!$F$1005:$F$10000=$A505)*-Archives!$A$1005:$A$10000)+SUMPRODUCT((Archives!$N$1005:$N$10000=Lang!A$5)*(Archives!$F$1005:$F$10000=$A505)*-Archives!$A$1005:$A$10000)-$C505+$I505</f>
        <v>0</v>
      </c>
      <c r="E505" s="281"/>
      <c r="F505" s="282"/>
      <c r="G505" s="283"/>
      <c r="H505" s="284"/>
      <c r="I505" s="319"/>
      <c r="J505" s="320"/>
      <c r="K505" s="321"/>
      <c r="L505" s="322"/>
      <c r="M505" s="323"/>
      <c r="N505" s="324"/>
      <c r="O505" s="325">
        <f t="shared" si="47"/>
        <v>0</v>
      </c>
      <c r="P505" s="326"/>
      <c r="Q505" s="338">
        <f>IF(ISBLANK(A505),0,IF(Set!$F$2="TTC",IF(P505=1,O505-(O505*100)/(100+Set!$C$2),(IF(P505=2,O505-(O505*100)/(100+Set!$C$3),0))),IF(P505=1,O505*Set!$C$2/(100),(IF(P505=2,O505*Set!$C$3/(100),0)))))</f>
        <v>0</v>
      </c>
      <c r="R505" s="335"/>
      <c r="S505" s="336">
        <f t="shared" si="48"/>
        <v>0</v>
      </c>
      <c r="T505" s="337">
        <f t="shared" si="49"/>
        <v>0</v>
      </c>
      <c r="U505" s="336">
        <f t="shared" si="50"/>
        <v>0</v>
      </c>
      <c r="V505" s="336">
        <f t="shared" si="51"/>
        <v>0</v>
      </c>
      <c r="W505" s="336">
        <f t="shared" si="52"/>
        <v>0</v>
      </c>
    </row>
    <row r="506" s="213" customFormat="1" hidden="1" spans="1:23">
      <c r="A506" s="278"/>
      <c r="B506" s="67"/>
      <c r="C506" s="279"/>
      <c r="D506" s="280">
        <f>SUMPRODUCT((Archives!$N$1005:$N$10000=Lang!A$4)*(Archives!$F$1005:$F$10000=$A506)*-Archives!$A$1005:$A$10000)+SUMPRODUCT((Archives!$N$1005:$N$10000=Lang!A$5)*(Archives!$F$1005:$F$10000=$A506)*-Archives!$A$1005:$A$10000)-$C506+$I506</f>
        <v>0</v>
      </c>
      <c r="E506" s="281"/>
      <c r="F506" s="282"/>
      <c r="G506" s="283"/>
      <c r="H506" s="284"/>
      <c r="I506" s="319"/>
      <c r="J506" s="320"/>
      <c r="K506" s="321"/>
      <c r="L506" s="322"/>
      <c r="M506" s="323"/>
      <c r="N506" s="324"/>
      <c r="O506" s="325">
        <f t="shared" si="47"/>
        <v>0</v>
      </c>
      <c r="P506" s="326"/>
      <c r="Q506" s="338">
        <f>IF(ISBLANK(A506),0,IF(Set!$F$2="TTC",IF(P506=1,O506-(O506*100)/(100+Set!$C$2),(IF(P506=2,O506-(O506*100)/(100+Set!$C$3),0))),IF(P506=1,O506*Set!$C$2/(100),(IF(P506=2,O506*Set!$C$3/(100),0)))))</f>
        <v>0</v>
      </c>
      <c r="R506" s="335"/>
      <c r="S506" s="336">
        <f t="shared" si="48"/>
        <v>0</v>
      </c>
      <c r="T506" s="337">
        <f t="shared" si="49"/>
        <v>0</v>
      </c>
      <c r="U506" s="336">
        <f t="shared" si="50"/>
        <v>0</v>
      </c>
      <c r="V506" s="336">
        <f t="shared" si="51"/>
        <v>0</v>
      </c>
      <c r="W506" s="336">
        <f t="shared" si="52"/>
        <v>0</v>
      </c>
    </row>
    <row r="507" s="213" customFormat="1" hidden="1" spans="1:23">
      <c r="A507" s="278"/>
      <c r="B507" s="67"/>
      <c r="C507" s="279"/>
      <c r="D507" s="280">
        <f>SUMPRODUCT((Archives!$N$1005:$N$10000=Lang!A$4)*(Archives!$F$1005:$F$10000=$A507)*-Archives!$A$1005:$A$10000)+SUMPRODUCT((Archives!$N$1005:$N$10000=Lang!A$5)*(Archives!$F$1005:$F$10000=$A507)*-Archives!$A$1005:$A$10000)-$C507+$I507</f>
        <v>0</v>
      </c>
      <c r="E507" s="281"/>
      <c r="F507" s="282"/>
      <c r="G507" s="283"/>
      <c r="H507" s="284"/>
      <c r="I507" s="319"/>
      <c r="J507" s="320"/>
      <c r="K507" s="321"/>
      <c r="L507" s="322"/>
      <c r="M507" s="323"/>
      <c r="N507" s="324"/>
      <c r="O507" s="325">
        <f t="shared" si="47"/>
        <v>0</v>
      </c>
      <c r="P507" s="326"/>
      <c r="Q507" s="338">
        <f>IF(ISBLANK(A507),0,IF(Set!$F$2="TTC",IF(P507=1,O507-(O507*100)/(100+Set!$C$2),(IF(P507=2,O507-(O507*100)/(100+Set!$C$3),0))),IF(P507=1,O507*Set!$C$2/(100),(IF(P507=2,O507*Set!$C$3/(100),0)))))</f>
        <v>0</v>
      </c>
      <c r="R507" s="335"/>
      <c r="S507" s="336">
        <f t="shared" si="48"/>
        <v>0</v>
      </c>
      <c r="T507" s="337">
        <f t="shared" si="49"/>
        <v>0</v>
      </c>
      <c r="U507" s="336">
        <f t="shared" si="50"/>
        <v>0</v>
      </c>
      <c r="V507" s="336">
        <f t="shared" si="51"/>
        <v>0</v>
      </c>
      <c r="W507" s="336">
        <f t="shared" si="52"/>
        <v>0</v>
      </c>
    </row>
    <row r="508" s="213" customFormat="1" hidden="1" spans="1:23">
      <c r="A508" s="278"/>
      <c r="B508" s="67"/>
      <c r="C508" s="279"/>
      <c r="D508" s="280">
        <f>SUMPRODUCT((Archives!$N$1005:$N$10000=Lang!A$4)*(Archives!$F$1005:$F$10000=$A508)*-Archives!$A$1005:$A$10000)+SUMPRODUCT((Archives!$N$1005:$N$10000=Lang!A$5)*(Archives!$F$1005:$F$10000=$A508)*-Archives!$A$1005:$A$10000)-$C508+$I508</f>
        <v>0</v>
      </c>
      <c r="E508" s="281"/>
      <c r="F508" s="282"/>
      <c r="G508" s="283"/>
      <c r="H508" s="284"/>
      <c r="I508" s="319"/>
      <c r="J508" s="320"/>
      <c r="K508" s="321"/>
      <c r="L508" s="322"/>
      <c r="M508" s="323"/>
      <c r="N508" s="324"/>
      <c r="O508" s="325">
        <f t="shared" si="47"/>
        <v>0</v>
      </c>
      <c r="P508" s="326"/>
      <c r="Q508" s="338">
        <f>IF(ISBLANK(A508),0,IF(Set!$F$2="TTC",IF(P508=1,O508-(O508*100)/(100+Set!$C$2),(IF(P508=2,O508-(O508*100)/(100+Set!$C$3),0))),IF(P508=1,O508*Set!$C$2/(100),(IF(P508=2,O508*Set!$C$3/(100),0)))))</f>
        <v>0</v>
      </c>
      <c r="R508" s="335"/>
      <c r="S508" s="336">
        <f t="shared" si="48"/>
        <v>0</v>
      </c>
      <c r="T508" s="337">
        <f t="shared" si="49"/>
        <v>0</v>
      </c>
      <c r="U508" s="336">
        <f t="shared" si="50"/>
        <v>0</v>
      </c>
      <c r="V508" s="336">
        <f t="shared" si="51"/>
        <v>0</v>
      </c>
      <c r="W508" s="336">
        <f t="shared" si="52"/>
        <v>0</v>
      </c>
    </row>
    <row r="509" s="213" customFormat="1" hidden="1" spans="1:23">
      <c r="A509" s="278"/>
      <c r="B509" s="67"/>
      <c r="C509" s="279"/>
      <c r="D509" s="280">
        <f>SUMPRODUCT((Archives!$N$1005:$N$10000=Lang!A$4)*(Archives!$F$1005:$F$10000=$A509)*-Archives!$A$1005:$A$10000)+SUMPRODUCT((Archives!$N$1005:$N$10000=Lang!A$5)*(Archives!$F$1005:$F$10000=$A509)*-Archives!$A$1005:$A$10000)-$C509+$I509</f>
        <v>0</v>
      </c>
      <c r="E509" s="281"/>
      <c r="F509" s="282"/>
      <c r="G509" s="283"/>
      <c r="H509" s="284"/>
      <c r="I509" s="319"/>
      <c r="J509" s="320"/>
      <c r="K509" s="321"/>
      <c r="L509" s="322"/>
      <c r="M509" s="323"/>
      <c r="N509" s="324"/>
      <c r="O509" s="325">
        <f t="shared" si="47"/>
        <v>0</v>
      </c>
      <c r="P509" s="326"/>
      <c r="Q509" s="338">
        <f>IF(ISBLANK(A509),0,IF(Set!$F$2="TTC",IF(P509=1,O509-(O509*100)/(100+Set!$C$2),(IF(P509=2,O509-(O509*100)/(100+Set!$C$3),0))),IF(P509=1,O509*Set!$C$2/(100),(IF(P509=2,O509*Set!$C$3/(100),0)))))</f>
        <v>0</v>
      </c>
      <c r="R509" s="335"/>
      <c r="S509" s="336">
        <f t="shared" si="48"/>
        <v>0</v>
      </c>
      <c r="T509" s="337">
        <f t="shared" si="49"/>
        <v>0</v>
      </c>
      <c r="U509" s="336">
        <f t="shared" si="50"/>
        <v>0</v>
      </c>
      <c r="V509" s="336">
        <f t="shared" si="51"/>
        <v>0</v>
      </c>
      <c r="W509" s="336">
        <f t="shared" si="52"/>
        <v>0</v>
      </c>
    </row>
    <row r="510" s="213" customFormat="1" hidden="1" spans="1:23">
      <c r="A510" s="278"/>
      <c r="B510" s="67"/>
      <c r="C510" s="279"/>
      <c r="D510" s="280">
        <f>SUMPRODUCT((Archives!$N$1005:$N$10000=Lang!A$4)*(Archives!$F$1005:$F$10000=$A510)*-Archives!$A$1005:$A$10000)+SUMPRODUCT((Archives!$N$1005:$N$10000=Lang!A$5)*(Archives!$F$1005:$F$10000=$A510)*-Archives!$A$1005:$A$10000)-$C510+$I510</f>
        <v>0</v>
      </c>
      <c r="E510" s="281"/>
      <c r="F510" s="282"/>
      <c r="G510" s="283"/>
      <c r="H510" s="284"/>
      <c r="I510" s="319"/>
      <c r="J510" s="320"/>
      <c r="K510" s="321"/>
      <c r="L510" s="322"/>
      <c r="M510" s="323"/>
      <c r="N510" s="324"/>
      <c r="O510" s="325">
        <f t="shared" si="47"/>
        <v>0</v>
      </c>
      <c r="P510" s="326"/>
      <c r="Q510" s="338">
        <f>IF(ISBLANK(A510),0,IF(Set!$F$2="TTC",IF(P510=1,O510-(O510*100)/(100+Set!$C$2),(IF(P510=2,O510-(O510*100)/(100+Set!$C$3),0))),IF(P510=1,O510*Set!$C$2/(100),(IF(P510=2,O510*Set!$C$3/(100),0)))))</f>
        <v>0</v>
      </c>
      <c r="R510" s="335"/>
      <c r="S510" s="336">
        <f t="shared" si="48"/>
        <v>0</v>
      </c>
      <c r="T510" s="337">
        <f t="shared" si="49"/>
        <v>0</v>
      </c>
      <c r="U510" s="336">
        <f t="shared" si="50"/>
        <v>0</v>
      </c>
      <c r="V510" s="336">
        <f t="shared" si="51"/>
        <v>0</v>
      </c>
      <c r="W510" s="336">
        <f t="shared" si="52"/>
        <v>0</v>
      </c>
    </row>
    <row r="511" s="213" customFormat="1" hidden="1" spans="1:23">
      <c r="A511" s="278"/>
      <c r="B511" s="67"/>
      <c r="C511" s="279"/>
      <c r="D511" s="280">
        <f>SUMPRODUCT((Archives!$N$1005:$N$10000=Lang!A$4)*(Archives!$F$1005:$F$10000=$A511)*-Archives!$A$1005:$A$10000)+SUMPRODUCT((Archives!$N$1005:$N$10000=Lang!A$5)*(Archives!$F$1005:$F$10000=$A511)*-Archives!$A$1005:$A$10000)-$C511+$I511</f>
        <v>0</v>
      </c>
      <c r="E511" s="281"/>
      <c r="F511" s="282"/>
      <c r="G511" s="283"/>
      <c r="H511" s="284"/>
      <c r="I511" s="319"/>
      <c r="J511" s="320"/>
      <c r="K511" s="321"/>
      <c r="L511" s="322"/>
      <c r="M511" s="323"/>
      <c r="N511" s="324"/>
      <c r="O511" s="325">
        <f t="shared" si="47"/>
        <v>0</v>
      </c>
      <c r="P511" s="326"/>
      <c r="Q511" s="338">
        <f>IF(ISBLANK(A511),0,IF(Set!$F$2="TTC",IF(P511=1,O511-(O511*100)/(100+Set!$C$2),(IF(P511=2,O511-(O511*100)/(100+Set!$C$3),0))),IF(P511=1,O511*Set!$C$2/(100),(IF(P511=2,O511*Set!$C$3/(100),0)))))</f>
        <v>0</v>
      </c>
      <c r="R511" s="335"/>
      <c r="S511" s="336">
        <f t="shared" si="48"/>
        <v>0</v>
      </c>
      <c r="T511" s="337">
        <f t="shared" si="49"/>
        <v>0</v>
      </c>
      <c r="U511" s="336">
        <f t="shared" si="50"/>
        <v>0</v>
      </c>
      <c r="V511" s="336">
        <f t="shared" si="51"/>
        <v>0</v>
      </c>
      <c r="W511" s="336">
        <f t="shared" si="52"/>
        <v>0</v>
      </c>
    </row>
    <row r="512" s="213" customFormat="1" hidden="1" spans="1:23">
      <c r="A512" s="278"/>
      <c r="B512" s="67"/>
      <c r="C512" s="279"/>
      <c r="D512" s="280">
        <f>SUMPRODUCT((Archives!$N$1005:$N$10000=Lang!A$4)*(Archives!$F$1005:$F$10000=$A512)*-Archives!$A$1005:$A$10000)+SUMPRODUCT((Archives!$N$1005:$N$10000=Lang!A$5)*(Archives!$F$1005:$F$10000=$A512)*-Archives!$A$1005:$A$10000)-$C512+$I512</f>
        <v>0</v>
      </c>
      <c r="E512" s="281"/>
      <c r="F512" s="282"/>
      <c r="G512" s="283"/>
      <c r="H512" s="284"/>
      <c r="I512" s="319"/>
      <c r="J512" s="320"/>
      <c r="K512" s="321"/>
      <c r="L512" s="322"/>
      <c r="M512" s="323"/>
      <c r="N512" s="324"/>
      <c r="O512" s="325">
        <f t="shared" si="47"/>
        <v>0</v>
      </c>
      <c r="P512" s="326"/>
      <c r="Q512" s="338">
        <f>IF(ISBLANK(A512),0,IF(Set!$F$2="TTC",IF(P512=1,O512-(O512*100)/(100+Set!$C$2),(IF(P512=2,O512-(O512*100)/(100+Set!$C$3),0))),IF(P512=1,O512*Set!$C$2/(100),(IF(P512=2,O512*Set!$C$3/(100),0)))))</f>
        <v>0</v>
      </c>
      <c r="R512" s="335"/>
      <c r="S512" s="336">
        <f t="shared" si="48"/>
        <v>0</v>
      </c>
      <c r="T512" s="337">
        <f t="shared" si="49"/>
        <v>0</v>
      </c>
      <c r="U512" s="336">
        <f t="shared" si="50"/>
        <v>0</v>
      </c>
      <c r="V512" s="336">
        <f t="shared" si="51"/>
        <v>0</v>
      </c>
      <c r="W512" s="336">
        <f t="shared" si="52"/>
        <v>0</v>
      </c>
    </row>
    <row r="513" s="213" customFormat="1" hidden="1" spans="1:23">
      <c r="A513" s="278"/>
      <c r="B513" s="67"/>
      <c r="C513" s="279"/>
      <c r="D513" s="280">
        <f>SUMPRODUCT((Archives!$N$1005:$N$10000=Lang!A$4)*(Archives!$F$1005:$F$10000=$A513)*-Archives!$A$1005:$A$10000)+SUMPRODUCT((Archives!$N$1005:$N$10000=Lang!A$5)*(Archives!$F$1005:$F$10000=$A513)*-Archives!$A$1005:$A$10000)-$C513+$I513</f>
        <v>0</v>
      </c>
      <c r="E513" s="281"/>
      <c r="F513" s="282"/>
      <c r="G513" s="283"/>
      <c r="H513" s="284"/>
      <c r="I513" s="319"/>
      <c r="J513" s="320"/>
      <c r="K513" s="321"/>
      <c r="L513" s="322"/>
      <c r="M513" s="323"/>
      <c r="N513" s="324"/>
      <c r="O513" s="325">
        <f t="shared" si="47"/>
        <v>0</v>
      </c>
      <c r="P513" s="326"/>
      <c r="Q513" s="338">
        <f>IF(ISBLANK(A513),0,IF(Set!$F$2="TTC",IF(P513=1,O513-(O513*100)/(100+Set!$C$2),(IF(P513=2,O513-(O513*100)/(100+Set!$C$3),0))),IF(P513=1,O513*Set!$C$2/(100),(IF(P513=2,O513*Set!$C$3/(100),0)))))</f>
        <v>0</v>
      </c>
      <c r="R513" s="335"/>
      <c r="S513" s="336">
        <f t="shared" si="48"/>
        <v>0</v>
      </c>
      <c r="T513" s="337">
        <f t="shared" si="49"/>
        <v>0</v>
      </c>
      <c r="U513" s="336">
        <f t="shared" si="50"/>
        <v>0</v>
      </c>
      <c r="V513" s="336">
        <f t="shared" si="51"/>
        <v>0</v>
      </c>
      <c r="W513" s="336">
        <f t="shared" si="52"/>
        <v>0</v>
      </c>
    </row>
    <row r="514" s="213" customFormat="1" hidden="1" spans="1:23">
      <c r="A514" s="278"/>
      <c r="B514" s="67"/>
      <c r="C514" s="279"/>
      <c r="D514" s="280">
        <f>SUMPRODUCT((Archives!$N$1005:$N$10000=Lang!A$4)*(Archives!$F$1005:$F$10000=$A514)*-Archives!$A$1005:$A$10000)+SUMPRODUCT((Archives!$N$1005:$N$10000=Lang!A$5)*(Archives!$F$1005:$F$10000=$A514)*-Archives!$A$1005:$A$10000)-$C514+$I514</f>
        <v>0</v>
      </c>
      <c r="E514" s="281"/>
      <c r="F514" s="282"/>
      <c r="G514" s="283"/>
      <c r="H514" s="284"/>
      <c r="I514" s="319"/>
      <c r="J514" s="320"/>
      <c r="K514" s="321"/>
      <c r="L514" s="322"/>
      <c r="M514" s="323"/>
      <c r="N514" s="324"/>
      <c r="O514" s="325">
        <f t="shared" si="47"/>
        <v>0</v>
      </c>
      <c r="P514" s="326"/>
      <c r="Q514" s="338">
        <f>IF(ISBLANK(A514),0,IF(Set!$F$2="TTC",IF(P514=1,O514-(O514*100)/(100+Set!$C$2),(IF(P514=2,O514-(O514*100)/(100+Set!$C$3),0))),IF(P514=1,O514*Set!$C$2/(100),(IF(P514=2,O514*Set!$C$3/(100),0)))))</f>
        <v>0</v>
      </c>
      <c r="R514" s="335"/>
      <c r="S514" s="336">
        <f t="shared" si="48"/>
        <v>0</v>
      </c>
      <c r="T514" s="337">
        <f t="shared" si="49"/>
        <v>0</v>
      </c>
      <c r="U514" s="336">
        <f t="shared" si="50"/>
        <v>0</v>
      </c>
      <c r="V514" s="336">
        <f t="shared" si="51"/>
        <v>0</v>
      </c>
      <c r="W514" s="336">
        <f t="shared" si="52"/>
        <v>0</v>
      </c>
    </row>
    <row r="515" s="213" customFormat="1" hidden="1" spans="1:23">
      <c r="A515" s="278"/>
      <c r="B515" s="67"/>
      <c r="C515" s="279"/>
      <c r="D515" s="280">
        <f>SUMPRODUCT((Archives!$N$1005:$N$10000=Lang!A$4)*(Archives!$F$1005:$F$10000=$A515)*-Archives!$A$1005:$A$10000)+SUMPRODUCT((Archives!$N$1005:$N$10000=Lang!A$5)*(Archives!$F$1005:$F$10000=$A515)*-Archives!$A$1005:$A$10000)-$C515+$I515</f>
        <v>0</v>
      </c>
      <c r="E515" s="281"/>
      <c r="F515" s="282"/>
      <c r="G515" s="283"/>
      <c r="H515" s="284"/>
      <c r="I515" s="319"/>
      <c r="J515" s="320"/>
      <c r="K515" s="321"/>
      <c r="L515" s="322"/>
      <c r="M515" s="323"/>
      <c r="N515" s="324"/>
      <c r="O515" s="325">
        <f t="shared" si="47"/>
        <v>0</v>
      </c>
      <c r="P515" s="326"/>
      <c r="Q515" s="338">
        <f>IF(ISBLANK(A515),0,IF(Set!$F$2="TTC",IF(P515=1,O515-(O515*100)/(100+Set!$C$2),(IF(P515=2,O515-(O515*100)/(100+Set!$C$3),0))),IF(P515=1,O515*Set!$C$2/(100),(IF(P515=2,O515*Set!$C$3/(100),0)))))</f>
        <v>0</v>
      </c>
      <c r="R515" s="335"/>
      <c r="S515" s="336">
        <f t="shared" si="48"/>
        <v>0</v>
      </c>
      <c r="T515" s="337">
        <f t="shared" si="49"/>
        <v>0</v>
      </c>
      <c r="U515" s="336">
        <f t="shared" si="50"/>
        <v>0</v>
      </c>
      <c r="V515" s="336">
        <f t="shared" si="51"/>
        <v>0</v>
      </c>
      <c r="W515" s="336">
        <f t="shared" si="52"/>
        <v>0</v>
      </c>
    </row>
    <row r="516" s="213" customFormat="1" hidden="1" spans="1:23">
      <c r="A516" s="278"/>
      <c r="B516" s="67"/>
      <c r="C516" s="279"/>
      <c r="D516" s="280">
        <f>SUMPRODUCT((Archives!$N$1005:$N$10000=Lang!A$4)*(Archives!$F$1005:$F$10000=$A516)*-Archives!$A$1005:$A$10000)+SUMPRODUCT((Archives!$N$1005:$N$10000=Lang!A$5)*(Archives!$F$1005:$F$10000=$A516)*-Archives!$A$1005:$A$10000)-$C516+$I516</f>
        <v>0</v>
      </c>
      <c r="E516" s="281"/>
      <c r="F516" s="282"/>
      <c r="G516" s="283"/>
      <c r="H516" s="284"/>
      <c r="I516" s="319"/>
      <c r="J516" s="320"/>
      <c r="K516" s="321"/>
      <c r="L516" s="322"/>
      <c r="M516" s="323"/>
      <c r="N516" s="324"/>
      <c r="O516" s="325">
        <f t="shared" si="47"/>
        <v>0</v>
      </c>
      <c r="P516" s="326"/>
      <c r="Q516" s="338">
        <f>IF(ISBLANK(A516),0,IF(Set!$F$2="TTC",IF(P516=1,O516-(O516*100)/(100+Set!$C$2),(IF(P516=2,O516-(O516*100)/(100+Set!$C$3),0))),IF(P516=1,O516*Set!$C$2/(100),(IF(P516=2,O516*Set!$C$3/(100),0)))))</f>
        <v>0</v>
      </c>
      <c r="R516" s="335"/>
      <c r="S516" s="336">
        <f t="shared" si="48"/>
        <v>0</v>
      </c>
      <c r="T516" s="337">
        <f t="shared" si="49"/>
        <v>0</v>
      </c>
      <c r="U516" s="336">
        <f t="shared" si="50"/>
        <v>0</v>
      </c>
      <c r="V516" s="336">
        <f t="shared" si="51"/>
        <v>0</v>
      </c>
      <c r="W516" s="336">
        <f t="shared" si="52"/>
        <v>0</v>
      </c>
    </row>
    <row r="517" s="213" customFormat="1" hidden="1" spans="1:23">
      <c r="A517" s="278"/>
      <c r="B517" s="67"/>
      <c r="C517" s="279"/>
      <c r="D517" s="280">
        <f>SUMPRODUCT((Archives!$N$1005:$N$10000=Lang!A$4)*(Archives!$F$1005:$F$10000=$A517)*-Archives!$A$1005:$A$10000)+SUMPRODUCT((Archives!$N$1005:$N$10000=Lang!A$5)*(Archives!$F$1005:$F$10000=$A517)*-Archives!$A$1005:$A$10000)-$C517+$I517</f>
        <v>0</v>
      </c>
      <c r="E517" s="281"/>
      <c r="F517" s="282"/>
      <c r="G517" s="283"/>
      <c r="H517" s="284"/>
      <c r="I517" s="319"/>
      <c r="J517" s="320"/>
      <c r="K517" s="321"/>
      <c r="L517" s="322"/>
      <c r="M517" s="323"/>
      <c r="N517" s="324"/>
      <c r="O517" s="325">
        <f t="shared" si="47"/>
        <v>0</v>
      </c>
      <c r="P517" s="326"/>
      <c r="Q517" s="338">
        <f>IF(ISBLANK(A517),0,IF(Set!$F$2="TTC",IF(P517=1,O517-(O517*100)/(100+Set!$C$2),(IF(P517=2,O517-(O517*100)/(100+Set!$C$3),0))),IF(P517=1,O517*Set!$C$2/(100),(IF(P517=2,O517*Set!$C$3/(100),0)))))</f>
        <v>0</v>
      </c>
      <c r="R517" s="335"/>
      <c r="S517" s="336">
        <f t="shared" si="48"/>
        <v>0</v>
      </c>
      <c r="T517" s="337">
        <f t="shared" si="49"/>
        <v>0</v>
      </c>
      <c r="U517" s="336">
        <f t="shared" si="50"/>
        <v>0</v>
      </c>
      <c r="V517" s="336">
        <f t="shared" si="51"/>
        <v>0</v>
      </c>
      <c r="W517" s="336">
        <f t="shared" si="52"/>
        <v>0</v>
      </c>
    </row>
    <row r="518" s="213" customFormat="1" hidden="1" spans="1:23">
      <c r="A518" s="278"/>
      <c r="B518" s="67"/>
      <c r="C518" s="279"/>
      <c r="D518" s="280">
        <f>SUMPRODUCT((Archives!$N$1005:$N$10000=Lang!A$4)*(Archives!$F$1005:$F$10000=$A518)*-Archives!$A$1005:$A$10000)+SUMPRODUCT((Archives!$N$1005:$N$10000=Lang!A$5)*(Archives!$F$1005:$F$10000=$A518)*-Archives!$A$1005:$A$10000)-$C518+$I518</f>
        <v>0</v>
      </c>
      <c r="E518" s="281"/>
      <c r="F518" s="282"/>
      <c r="G518" s="283"/>
      <c r="H518" s="284"/>
      <c r="I518" s="319"/>
      <c r="J518" s="320"/>
      <c r="K518" s="321"/>
      <c r="L518" s="322"/>
      <c r="M518" s="323"/>
      <c r="N518" s="324"/>
      <c r="O518" s="325">
        <f t="shared" si="47"/>
        <v>0</v>
      </c>
      <c r="P518" s="326"/>
      <c r="Q518" s="338">
        <f>IF(ISBLANK(A518),0,IF(Set!$F$2="TTC",IF(P518=1,O518-(O518*100)/(100+Set!$C$2),(IF(P518=2,O518-(O518*100)/(100+Set!$C$3),0))),IF(P518=1,O518*Set!$C$2/(100),(IF(P518=2,O518*Set!$C$3/(100),0)))))</f>
        <v>0</v>
      </c>
      <c r="R518" s="335"/>
      <c r="S518" s="336">
        <f t="shared" si="48"/>
        <v>0</v>
      </c>
      <c r="T518" s="337">
        <f t="shared" si="49"/>
        <v>0</v>
      </c>
      <c r="U518" s="336">
        <f t="shared" si="50"/>
        <v>0</v>
      </c>
      <c r="V518" s="336">
        <f t="shared" si="51"/>
        <v>0</v>
      </c>
      <c r="W518" s="336">
        <f t="shared" si="52"/>
        <v>0</v>
      </c>
    </row>
    <row r="519" s="213" customFormat="1" hidden="1" spans="1:23">
      <c r="A519" s="278"/>
      <c r="B519" s="67"/>
      <c r="C519" s="279"/>
      <c r="D519" s="280">
        <f>SUMPRODUCT((Archives!$N$1005:$N$10000=Lang!A$4)*(Archives!$F$1005:$F$10000=$A519)*-Archives!$A$1005:$A$10000)+SUMPRODUCT((Archives!$N$1005:$N$10000=Lang!A$5)*(Archives!$F$1005:$F$10000=$A519)*-Archives!$A$1005:$A$10000)-$C519+$I519</f>
        <v>0</v>
      </c>
      <c r="E519" s="281"/>
      <c r="F519" s="282"/>
      <c r="G519" s="283"/>
      <c r="H519" s="284"/>
      <c r="I519" s="319"/>
      <c r="J519" s="320"/>
      <c r="K519" s="321"/>
      <c r="L519" s="322"/>
      <c r="M519" s="323"/>
      <c r="N519" s="324"/>
      <c r="O519" s="325">
        <f t="shared" si="47"/>
        <v>0</v>
      </c>
      <c r="P519" s="326"/>
      <c r="Q519" s="338">
        <f>IF(ISBLANK(A519),0,IF(Set!$F$2="TTC",IF(P519=1,O519-(O519*100)/(100+Set!$C$2),(IF(P519=2,O519-(O519*100)/(100+Set!$C$3),0))),IF(P519=1,O519*Set!$C$2/(100),(IF(P519=2,O519*Set!$C$3/(100),0)))))</f>
        <v>0</v>
      </c>
      <c r="R519" s="335"/>
      <c r="S519" s="336">
        <f t="shared" si="48"/>
        <v>0</v>
      </c>
      <c r="T519" s="337">
        <f t="shared" si="49"/>
        <v>0</v>
      </c>
      <c r="U519" s="336">
        <f t="shared" si="50"/>
        <v>0</v>
      </c>
      <c r="V519" s="336">
        <f t="shared" si="51"/>
        <v>0</v>
      </c>
      <c r="W519" s="336">
        <f t="shared" si="52"/>
        <v>0</v>
      </c>
    </row>
    <row r="520" s="213" customFormat="1" hidden="1" spans="1:23">
      <c r="A520" s="278"/>
      <c r="B520" s="67"/>
      <c r="C520" s="279"/>
      <c r="D520" s="280">
        <f>SUMPRODUCT((Archives!$N$1005:$N$10000=Lang!A$4)*(Archives!$F$1005:$F$10000=$A520)*-Archives!$A$1005:$A$10000)+SUMPRODUCT((Archives!$N$1005:$N$10000=Lang!A$5)*(Archives!$F$1005:$F$10000=$A520)*-Archives!$A$1005:$A$10000)-$C520+$I520</f>
        <v>0</v>
      </c>
      <c r="E520" s="281"/>
      <c r="F520" s="282"/>
      <c r="G520" s="283"/>
      <c r="H520" s="284"/>
      <c r="I520" s="319"/>
      <c r="J520" s="320"/>
      <c r="K520" s="321"/>
      <c r="L520" s="322"/>
      <c r="M520" s="323"/>
      <c r="N520" s="324"/>
      <c r="O520" s="325">
        <f t="shared" si="47"/>
        <v>0</v>
      </c>
      <c r="P520" s="326"/>
      <c r="Q520" s="338">
        <f>IF(ISBLANK(A520),0,IF(Set!$F$2="TTC",IF(P520=1,O520-(O520*100)/(100+Set!$C$2),(IF(P520=2,O520-(O520*100)/(100+Set!$C$3),0))),IF(P520=1,O520*Set!$C$2/(100),(IF(P520=2,O520*Set!$C$3/(100),0)))))</f>
        <v>0</v>
      </c>
      <c r="R520" s="335"/>
      <c r="S520" s="336">
        <f t="shared" si="48"/>
        <v>0</v>
      </c>
      <c r="T520" s="337">
        <f t="shared" si="49"/>
        <v>0</v>
      </c>
      <c r="U520" s="336">
        <f t="shared" si="50"/>
        <v>0</v>
      </c>
      <c r="V520" s="336">
        <f t="shared" si="51"/>
        <v>0</v>
      </c>
      <c r="W520" s="336">
        <f t="shared" si="52"/>
        <v>0</v>
      </c>
    </row>
    <row r="521" s="213" customFormat="1" hidden="1" spans="1:23">
      <c r="A521" s="278"/>
      <c r="B521" s="67"/>
      <c r="C521" s="279"/>
      <c r="D521" s="280">
        <f>SUMPRODUCT((Archives!$N$1005:$N$10000=Lang!A$4)*(Archives!$F$1005:$F$10000=$A521)*-Archives!$A$1005:$A$10000)+SUMPRODUCT((Archives!$N$1005:$N$10000=Lang!A$5)*(Archives!$F$1005:$F$10000=$A521)*-Archives!$A$1005:$A$10000)-$C521+$I521</f>
        <v>0</v>
      </c>
      <c r="E521" s="281"/>
      <c r="F521" s="282"/>
      <c r="G521" s="283"/>
      <c r="H521" s="284"/>
      <c r="I521" s="319"/>
      <c r="J521" s="320"/>
      <c r="K521" s="321"/>
      <c r="L521" s="322"/>
      <c r="M521" s="323"/>
      <c r="N521" s="324"/>
      <c r="O521" s="325">
        <f t="shared" si="47"/>
        <v>0</v>
      </c>
      <c r="P521" s="326"/>
      <c r="Q521" s="338">
        <f>IF(ISBLANK(A521),0,IF(Set!$F$2="TTC",IF(P521=1,O521-(O521*100)/(100+Set!$C$2),(IF(P521=2,O521-(O521*100)/(100+Set!$C$3),0))),IF(P521=1,O521*Set!$C$2/(100),(IF(P521=2,O521*Set!$C$3/(100),0)))))</f>
        <v>0</v>
      </c>
      <c r="R521" s="335"/>
      <c r="S521" s="336">
        <f t="shared" si="48"/>
        <v>0</v>
      </c>
      <c r="T521" s="337">
        <f t="shared" si="49"/>
        <v>0</v>
      </c>
      <c r="U521" s="336">
        <f t="shared" si="50"/>
        <v>0</v>
      </c>
      <c r="V521" s="336">
        <f t="shared" si="51"/>
        <v>0</v>
      </c>
      <c r="W521" s="336">
        <f t="shared" si="52"/>
        <v>0</v>
      </c>
    </row>
    <row r="522" s="213" customFormat="1" hidden="1" spans="1:23">
      <c r="A522" s="278"/>
      <c r="B522" s="67"/>
      <c r="C522" s="279"/>
      <c r="D522" s="280">
        <f>SUMPRODUCT((Archives!$N$1005:$N$10000=Lang!A$4)*(Archives!$F$1005:$F$10000=$A522)*-Archives!$A$1005:$A$10000)+SUMPRODUCT((Archives!$N$1005:$N$10000=Lang!A$5)*(Archives!$F$1005:$F$10000=$A522)*-Archives!$A$1005:$A$10000)-$C522+$I522</f>
        <v>0</v>
      </c>
      <c r="E522" s="281"/>
      <c r="F522" s="282"/>
      <c r="G522" s="283"/>
      <c r="H522" s="284"/>
      <c r="I522" s="319"/>
      <c r="J522" s="320"/>
      <c r="K522" s="321"/>
      <c r="L522" s="322"/>
      <c r="M522" s="323"/>
      <c r="N522" s="324"/>
      <c r="O522" s="325">
        <f t="shared" si="47"/>
        <v>0</v>
      </c>
      <c r="P522" s="326"/>
      <c r="Q522" s="338">
        <f>IF(ISBLANK(A522),0,IF(Set!$F$2="TTC",IF(P522=1,O522-(O522*100)/(100+Set!$C$2),(IF(P522=2,O522-(O522*100)/(100+Set!$C$3),0))),IF(P522=1,O522*Set!$C$2/(100),(IF(P522=2,O522*Set!$C$3/(100),0)))))</f>
        <v>0</v>
      </c>
      <c r="R522" s="335"/>
      <c r="S522" s="336">
        <f t="shared" si="48"/>
        <v>0</v>
      </c>
      <c r="T522" s="337">
        <f t="shared" si="49"/>
        <v>0</v>
      </c>
      <c r="U522" s="336">
        <f t="shared" si="50"/>
        <v>0</v>
      </c>
      <c r="V522" s="336">
        <f t="shared" si="51"/>
        <v>0</v>
      </c>
      <c r="W522" s="336">
        <f t="shared" si="52"/>
        <v>0</v>
      </c>
    </row>
    <row r="523" s="213" customFormat="1" hidden="1" spans="1:23">
      <c r="A523" s="278"/>
      <c r="B523" s="67"/>
      <c r="C523" s="279"/>
      <c r="D523" s="280">
        <f>SUMPRODUCT((Archives!$N$1005:$N$10000=Lang!A$4)*(Archives!$F$1005:$F$10000=$A523)*-Archives!$A$1005:$A$10000)+SUMPRODUCT((Archives!$N$1005:$N$10000=Lang!A$5)*(Archives!$F$1005:$F$10000=$A523)*-Archives!$A$1005:$A$10000)-$C523+$I523</f>
        <v>0</v>
      </c>
      <c r="E523" s="281"/>
      <c r="F523" s="282"/>
      <c r="G523" s="283"/>
      <c r="H523" s="284"/>
      <c r="I523" s="319"/>
      <c r="J523" s="320"/>
      <c r="K523" s="321"/>
      <c r="L523" s="322"/>
      <c r="M523" s="323"/>
      <c r="N523" s="324"/>
      <c r="O523" s="325">
        <f t="shared" si="47"/>
        <v>0</v>
      </c>
      <c r="P523" s="326"/>
      <c r="Q523" s="338">
        <f>IF(ISBLANK(A523),0,IF(Set!$F$2="TTC",IF(P523=1,O523-(O523*100)/(100+Set!$C$2),(IF(P523=2,O523-(O523*100)/(100+Set!$C$3),0))),IF(P523=1,O523*Set!$C$2/(100),(IF(P523=2,O523*Set!$C$3/(100),0)))))</f>
        <v>0</v>
      </c>
      <c r="R523" s="335"/>
      <c r="S523" s="336">
        <f t="shared" si="48"/>
        <v>0</v>
      </c>
      <c r="T523" s="337">
        <f t="shared" si="49"/>
        <v>0</v>
      </c>
      <c r="U523" s="336">
        <f t="shared" si="50"/>
        <v>0</v>
      </c>
      <c r="V523" s="336">
        <f t="shared" si="51"/>
        <v>0</v>
      </c>
      <c r="W523" s="336">
        <f t="shared" si="52"/>
        <v>0</v>
      </c>
    </row>
    <row r="524" s="213" customFormat="1" hidden="1" spans="1:23">
      <c r="A524" s="278"/>
      <c r="B524" s="67"/>
      <c r="C524" s="279"/>
      <c r="D524" s="280">
        <f>SUMPRODUCT((Archives!$N$1005:$N$10000=Lang!A$4)*(Archives!$F$1005:$F$10000=$A524)*-Archives!$A$1005:$A$10000)+SUMPRODUCT((Archives!$N$1005:$N$10000=Lang!A$5)*(Archives!$F$1005:$F$10000=$A524)*-Archives!$A$1005:$A$10000)-$C524+$I524</f>
        <v>0</v>
      </c>
      <c r="E524" s="281"/>
      <c r="F524" s="282"/>
      <c r="G524" s="283"/>
      <c r="H524" s="284"/>
      <c r="I524" s="319"/>
      <c r="J524" s="320"/>
      <c r="K524" s="321"/>
      <c r="L524" s="322"/>
      <c r="M524" s="323"/>
      <c r="N524" s="324"/>
      <c r="O524" s="325">
        <f t="shared" si="47"/>
        <v>0</v>
      </c>
      <c r="P524" s="326"/>
      <c r="Q524" s="338">
        <f>IF(ISBLANK(A524),0,IF(Set!$F$2="TTC",IF(P524=1,O524-(O524*100)/(100+Set!$C$2),(IF(P524=2,O524-(O524*100)/(100+Set!$C$3),0))),IF(P524=1,O524*Set!$C$2/(100),(IF(P524=2,O524*Set!$C$3/(100),0)))))</f>
        <v>0</v>
      </c>
      <c r="R524" s="335"/>
      <c r="S524" s="336">
        <f t="shared" si="48"/>
        <v>0</v>
      </c>
      <c r="T524" s="337">
        <f t="shared" si="49"/>
        <v>0</v>
      </c>
      <c r="U524" s="336">
        <f t="shared" si="50"/>
        <v>0</v>
      </c>
      <c r="V524" s="336">
        <f t="shared" si="51"/>
        <v>0</v>
      </c>
      <c r="W524" s="336">
        <f t="shared" si="52"/>
        <v>0</v>
      </c>
    </row>
    <row r="525" s="213" customFormat="1" hidden="1" spans="1:23">
      <c r="A525" s="278"/>
      <c r="B525" s="67"/>
      <c r="C525" s="279"/>
      <c r="D525" s="280">
        <f>SUMPRODUCT((Archives!$N$1005:$N$10000=Lang!A$4)*(Archives!$F$1005:$F$10000=$A525)*-Archives!$A$1005:$A$10000)+SUMPRODUCT((Archives!$N$1005:$N$10000=Lang!A$5)*(Archives!$F$1005:$F$10000=$A525)*-Archives!$A$1005:$A$10000)-$C525+$I525</f>
        <v>0</v>
      </c>
      <c r="E525" s="281"/>
      <c r="F525" s="282"/>
      <c r="G525" s="283"/>
      <c r="H525" s="284"/>
      <c r="I525" s="319"/>
      <c r="J525" s="320"/>
      <c r="K525" s="321"/>
      <c r="L525" s="322"/>
      <c r="M525" s="323"/>
      <c r="N525" s="324"/>
      <c r="O525" s="325">
        <f t="shared" si="47"/>
        <v>0</v>
      </c>
      <c r="P525" s="326"/>
      <c r="Q525" s="338">
        <f>IF(ISBLANK(A525),0,IF(Set!$F$2="TTC",IF(P525=1,O525-(O525*100)/(100+Set!$C$2),(IF(P525=2,O525-(O525*100)/(100+Set!$C$3),0))),IF(P525=1,O525*Set!$C$2/(100),(IF(P525=2,O525*Set!$C$3/(100),0)))))</f>
        <v>0</v>
      </c>
      <c r="R525" s="335"/>
      <c r="S525" s="336">
        <f t="shared" si="48"/>
        <v>0</v>
      </c>
      <c r="T525" s="337">
        <f t="shared" si="49"/>
        <v>0</v>
      </c>
      <c r="U525" s="336">
        <f t="shared" si="50"/>
        <v>0</v>
      </c>
      <c r="V525" s="336">
        <f t="shared" si="51"/>
        <v>0</v>
      </c>
      <c r="W525" s="336">
        <f t="shared" si="52"/>
        <v>0</v>
      </c>
    </row>
    <row r="526" s="213" customFormat="1" hidden="1" spans="1:23">
      <c r="A526" s="278"/>
      <c r="B526" s="67"/>
      <c r="C526" s="279"/>
      <c r="D526" s="280">
        <f>SUMPRODUCT((Archives!$N$1005:$N$10000=Lang!A$4)*(Archives!$F$1005:$F$10000=$A526)*-Archives!$A$1005:$A$10000)+SUMPRODUCT((Archives!$N$1005:$N$10000=Lang!A$5)*(Archives!$F$1005:$F$10000=$A526)*-Archives!$A$1005:$A$10000)-$C526+$I526</f>
        <v>0</v>
      </c>
      <c r="E526" s="281"/>
      <c r="F526" s="282"/>
      <c r="G526" s="283"/>
      <c r="H526" s="284"/>
      <c r="I526" s="319"/>
      <c r="J526" s="320"/>
      <c r="K526" s="321"/>
      <c r="L526" s="322"/>
      <c r="M526" s="323"/>
      <c r="N526" s="324"/>
      <c r="O526" s="325">
        <f t="shared" si="47"/>
        <v>0</v>
      </c>
      <c r="P526" s="326"/>
      <c r="Q526" s="338">
        <f>IF(ISBLANK(A526),0,IF(Set!$F$2="TTC",IF(P526=1,O526-(O526*100)/(100+Set!$C$2),(IF(P526=2,O526-(O526*100)/(100+Set!$C$3),0))),IF(P526=1,O526*Set!$C$2/(100),(IF(P526=2,O526*Set!$C$3/(100),0)))))</f>
        <v>0</v>
      </c>
      <c r="R526" s="335"/>
      <c r="S526" s="336">
        <f t="shared" si="48"/>
        <v>0</v>
      </c>
      <c r="T526" s="337">
        <f t="shared" si="49"/>
        <v>0</v>
      </c>
      <c r="U526" s="336">
        <f t="shared" si="50"/>
        <v>0</v>
      </c>
      <c r="V526" s="336">
        <f t="shared" si="51"/>
        <v>0</v>
      </c>
      <c r="W526" s="336">
        <f t="shared" si="52"/>
        <v>0</v>
      </c>
    </row>
    <row r="527" s="213" customFormat="1" hidden="1" spans="1:23">
      <c r="A527" s="278"/>
      <c r="B527" s="67"/>
      <c r="C527" s="279"/>
      <c r="D527" s="280">
        <f>SUMPRODUCT((Archives!$N$1005:$N$10000=Lang!A$4)*(Archives!$F$1005:$F$10000=$A527)*-Archives!$A$1005:$A$10000)+SUMPRODUCT((Archives!$N$1005:$N$10000=Lang!A$5)*(Archives!$F$1005:$F$10000=$A527)*-Archives!$A$1005:$A$10000)-$C527+$I527</f>
        <v>0</v>
      </c>
      <c r="E527" s="281"/>
      <c r="F527" s="282"/>
      <c r="G527" s="283"/>
      <c r="H527" s="284"/>
      <c r="I527" s="319"/>
      <c r="J527" s="320"/>
      <c r="K527" s="321"/>
      <c r="L527" s="322"/>
      <c r="M527" s="323"/>
      <c r="N527" s="324"/>
      <c r="O527" s="325">
        <f t="shared" si="47"/>
        <v>0</v>
      </c>
      <c r="P527" s="326"/>
      <c r="Q527" s="338">
        <f>IF(ISBLANK(A527),0,IF(Set!$F$2="TTC",IF(P527=1,O527-(O527*100)/(100+Set!$C$2),(IF(P527=2,O527-(O527*100)/(100+Set!$C$3),0))),IF(P527=1,O527*Set!$C$2/(100),(IF(P527=2,O527*Set!$C$3/(100),0)))))</f>
        <v>0</v>
      </c>
      <c r="R527" s="335"/>
      <c r="S527" s="336">
        <f t="shared" si="48"/>
        <v>0</v>
      </c>
      <c r="T527" s="337">
        <f t="shared" si="49"/>
        <v>0</v>
      </c>
      <c r="U527" s="336">
        <f t="shared" si="50"/>
        <v>0</v>
      </c>
      <c r="V527" s="336">
        <f t="shared" si="51"/>
        <v>0</v>
      </c>
      <c r="W527" s="336">
        <f t="shared" si="52"/>
        <v>0</v>
      </c>
    </row>
    <row r="528" s="213" customFormat="1" hidden="1" spans="1:23">
      <c r="A528" s="278"/>
      <c r="B528" s="67"/>
      <c r="C528" s="279"/>
      <c r="D528" s="280">
        <f>SUMPRODUCT((Archives!$N$1005:$N$10000=Lang!A$4)*(Archives!$F$1005:$F$10000=$A528)*-Archives!$A$1005:$A$10000)+SUMPRODUCT((Archives!$N$1005:$N$10000=Lang!A$5)*(Archives!$F$1005:$F$10000=$A528)*-Archives!$A$1005:$A$10000)-$C528+$I528</f>
        <v>0</v>
      </c>
      <c r="E528" s="281"/>
      <c r="F528" s="282"/>
      <c r="G528" s="283"/>
      <c r="H528" s="284"/>
      <c r="I528" s="319"/>
      <c r="J528" s="320"/>
      <c r="K528" s="321"/>
      <c r="L528" s="322"/>
      <c r="M528" s="323"/>
      <c r="N528" s="324"/>
      <c r="O528" s="325">
        <f t="shared" si="47"/>
        <v>0</v>
      </c>
      <c r="P528" s="326"/>
      <c r="Q528" s="338">
        <f>IF(ISBLANK(A528),0,IF(Set!$F$2="TTC",IF(P528=1,O528-(O528*100)/(100+Set!$C$2),(IF(P528=2,O528-(O528*100)/(100+Set!$C$3),0))),IF(P528=1,O528*Set!$C$2/(100),(IF(P528=2,O528*Set!$C$3/(100),0)))))</f>
        <v>0</v>
      </c>
      <c r="R528" s="335"/>
      <c r="S528" s="336">
        <f t="shared" si="48"/>
        <v>0</v>
      </c>
      <c r="T528" s="337">
        <f t="shared" si="49"/>
        <v>0</v>
      </c>
      <c r="U528" s="336">
        <f t="shared" si="50"/>
        <v>0</v>
      </c>
      <c r="V528" s="336">
        <f t="shared" si="51"/>
        <v>0</v>
      </c>
      <c r="W528" s="336">
        <f t="shared" si="52"/>
        <v>0</v>
      </c>
    </row>
    <row r="529" s="213" customFormat="1" hidden="1" spans="1:23">
      <c r="A529" s="278"/>
      <c r="B529" s="67"/>
      <c r="C529" s="279"/>
      <c r="D529" s="280">
        <f>SUMPRODUCT((Archives!$N$1005:$N$10000=Lang!A$4)*(Archives!$F$1005:$F$10000=$A529)*-Archives!$A$1005:$A$10000)+SUMPRODUCT((Archives!$N$1005:$N$10000=Lang!A$5)*(Archives!$F$1005:$F$10000=$A529)*-Archives!$A$1005:$A$10000)-$C529+$I529</f>
        <v>0</v>
      </c>
      <c r="E529" s="281"/>
      <c r="F529" s="282"/>
      <c r="G529" s="283"/>
      <c r="H529" s="284"/>
      <c r="I529" s="319"/>
      <c r="J529" s="320"/>
      <c r="K529" s="321"/>
      <c r="L529" s="322"/>
      <c r="M529" s="323"/>
      <c r="N529" s="324"/>
      <c r="O529" s="325">
        <f t="shared" ref="O529:O592" si="53">IF(D$10="No",0,IF(C529=0,0,SUM(C529*F529)*(100-N529)/100))</f>
        <v>0</v>
      </c>
      <c r="P529" s="326"/>
      <c r="Q529" s="338">
        <f>IF(ISBLANK(A529),0,IF(Set!$F$2="TTC",IF(P529=1,O529-(O529*100)/(100+Set!$C$2),(IF(P529=2,O529-(O529*100)/(100+Set!$C$3),0))),IF(P529=1,O529*Set!$C$2/(100),(IF(P529=2,O529*Set!$C$3/(100),0)))))</f>
        <v>0</v>
      </c>
      <c r="R529" s="335"/>
      <c r="S529" s="336">
        <f t="shared" ref="S529:S592" si="54">O529-(C529*G529)</f>
        <v>0</v>
      </c>
      <c r="T529" s="337">
        <f t="shared" ref="T529:T592" si="55">C529*K529</f>
        <v>0</v>
      </c>
      <c r="U529" s="336">
        <f t="shared" ref="U529:U592" si="56">C529*F529</f>
        <v>0</v>
      </c>
      <c r="V529" s="336">
        <f t="shared" ref="V529:V592" si="57">G529*D529</f>
        <v>0</v>
      </c>
      <c r="W529" s="336">
        <f t="shared" ref="W529:W592" si="58">IF(F529="",0,F529*D529)</f>
        <v>0</v>
      </c>
    </row>
    <row r="530" s="213" customFormat="1" hidden="1" spans="1:23">
      <c r="A530" s="278"/>
      <c r="B530" s="67"/>
      <c r="C530" s="279"/>
      <c r="D530" s="280">
        <f>SUMPRODUCT((Archives!$N$1005:$N$10000=Lang!A$4)*(Archives!$F$1005:$F$10000=$A530)*-Archives!$A$1005:$A$10000)+SUMPRODUCT((Archives!$N$1005:$N$10000=Lang!A$5)*(Archives!$F$1005:$F$10000=$A530)*-Archives!$A$1005:$A$10000)-$C530+$I530</f>
        <v>0</v>
      </c>
      <c r="E530" s="281"/>
      <c r="F530" s="282"/>
      <c r="G530" s="283"/>
      <c r="H530" s="284"/>
      <c r="I530" s="319"/>
      <c r="J530" s="320"/>
      <c r="K530" s="321"/>
      <c r="L530" s="322"/>
      <c r="M530" s="323"/>
      <c r="N530" s="324"/>
      <c r="O530" s="325">
        <f t="shared" si="53"/>
        <v>0</v>
      </c>
      <c r="P530" s="326"/>
      <c r="Q530" s="338">
        <f>IF(ISBLANK(A530),0,IF(Set!$F$2="TTC",IF(P530=1,O530-(O530*100)/(100+Set!$C$2),(IF(P530=2,O530-(O530*100)/(100+Set!$C$3),0))),IF(P530=1,O530*Set!$C$2/(100),(IF(P530=2,O530*Set!$C$3/(100),0)))))</f>
        <v>0</v>
      </c>
      <c r="R530" s="335"/>
      <c r="S530" s="336">
        <f t="shared" si="54"/>
        <v>0</v>
      </c>
      <c r="T530" s="337">
        <f t="shared" si="55"/>
        <v>0</v>
      </c>
      <c r="U530" s="336">
        <f t="shared" si="56"/>
        <v>0</v>
      </c>
      <c r="V530" s="336">
        <f t="shared" si="57"/>
        <v>0</v>
      </c>
      <c r="W530" s="336">
        <f t="shared" si="58"/>
        <v>0</v>
      </c>
    </row>
    <row r="531" s="213" customFormat="1" hidden="1" spans="1:23">
      <c r="A531" s="278"/>
      <c r="B531" s="67"/>
      <c r="C531" s="279"/>
      <c r="D531" s="280">
        <f>SUMPRODUCT((Archives!$N$1005:$N$10000=Lang!A$4)*(Archives!$F$1005:$F$10000=$A531)*-Archives!$A$1005:$A$10000)+SUMPRODUCT((Archives!$N$1005:$N$10000=Lang!A$5)*(Archives!$F$1005:$F$10000=$A531)*-Archives!$A$1005:$A$10000)-$C531+$I531</f>
        <v>0</v>
      </c>
      <c r="E531" s="281"/>
      <c r="F531" s="282"/>
      <c r="G531" s="283"/>
      <c r="H531" s="284"/>
      <c r="I531" s="319"/>
      <c r="J531" s="320"/>
      <c r="K531" s="321"/>
      <c r="L531" s="322"/>
      <c r="M531" s="323"/>
      <c r="N531" s="324"/>
      <c r="O531" s="325">
        <f t="shared" si="53"/>
        <v>0</v>
      </c>
      <c r="P531" s="326"/>
      <c r="Q531" s="338">
        <f>IF(ISBLANK(A531),0,IF(Set!$F$2="TTC",IF(P531=1,O531-(O531*100)/(100+Set!$C$2),(IF(P531=2,O531-(O531*100)/(100+Set!$C$3),0))),IF(P531=1,O531*Set!$C$2/(100),(IF(P531=2,O531*Set!$C$3/(100),0)))))</f>
        <v>0</v>
      </c>
      <c r="R531" s="335"/>
      <c r="S531" s="336">
        <f t="shared" si="54"/>
        <v>0</v>
      </c>
      <c r="T531" s="337">
        <f t="shared" si="55"/>
        <v>0</v>
      </c>
      <c r="U531" s="336">
        <f t="shared" si="56"/>
        <v>0</v>
      </c>
      <c r="V531" s="336">
        <f t="shared" si="57"/>
        <v>0</v>
      </c>
      <c r="W531" s="336">
        <f t="shared" si="58"/>
        <v>0</v>
      </c>
    </row>
    <row r="532" s="213" customFormat="1" hidden="1" spans="1:23">
      <c r="A532" s="278"/>
      <c r="B532" s="67"/>
      <c r="C532" s="279"/>
      <c r="D532" s="280">
        <f>SUMPRODUCT((Archives!$N$1005:$N$10000=Lang!A$4)*(Archives!$F$1005:$F$10000=$A532)*-Archives!$A$1005:$A$10000)+SUMPRODUCT((Archives!$N$1005:$N$10000=Lang!A$5)*(Archives!$F$1005:$F$10000=$A532)*-Archives!$A$1005:$A$10000)-$C532+$I532</f>
        <v>0</v>
      </c>
      <c r="E532" s="281"/>
      <c r="F532" s="282"/>
      <c r="G532" s="283"/>
      <c r="H532" s="284"/>
      <c r="I532" s="319"/>
      <c r="J532" s="320"/>
      <c r="K532" s="321"/>
      <c r="L532" s="322"/>
      <c r="M532" s="323"/>
      <c r="N532" s="324"/>
      <c r="O532" s="325">
        <f t="shared" si="53"/>
        <v>0</v>
      </c>
      <c r="P532" s="326"/>
      <c r="Q532" s="338">
        <f>IF(ISBLANK(A532),0,IF(Set!$F$2="TTC",IF(P532=1,O532-(O532*100)/(100+Set!$C$2),(IF(P532=2,O532-(O532*100)/(100+Set!$C$3),0))),IF(P532=1,O532*Set!$C$2/(100),(IF(P532=2,O532*Set!$C$3/(100),0)))))</f>
        <v>0</v>
      </c>
      <c r="R532" s="335"/>
      <c r="S532" s="336">
        <f t="shared" si="54"/>
        <v>0</v>
      </c>
      <c r="T532" s="337">
        <f t="shared" si="55"/>
        <v>0</v>
      </c>
      <c r="U532" s="336">
        <f t="shared" si="56"/>
        <v>0</v>
      </c>
      <c r="V532" s="336">
        <f t="shared" si="57"/>
        <v>0</v>
      </c>
      <c r="W532" s="336">
        <f t="shared" si="58"/>
        <v>0</v>
      </c>
    </row>
    <row r="533" s="213" customFormat="1" hidden="1" spans="1:23">
      <c r="A533" s="278"/>
      <c r="B533" s="67"/>
      <c r="C533" s="279"/>
      <c r="D533" s="280">
        <f>SUMPRODUCT((Archives!$N$1005:$N$10000=Lang!A$4)*(Archives!$F$1005:$F$10000=$A533)*-Archives!$A$1005:$A$10000)+SUMPRODUCT((Archives!$N$1005:$N$10000=Lang!A$5)*(Archives!$F$1005:$F$10000=$A533)*-Archives!$A$1005:$A$10000)-$C533+$I533</f>
        <v>0</v>
      </c>
      <c r="E533" s="281"/>
      <c r="F533" s="282"/>
      <c r="G533" s="283"/>
      <c r="H533" s="284"/>
      <c r="I533" s="319"/>
      <c r="J533" s="320"/>
      <c r="K533" s="321"/>
      <c r="L533" s="322"/>
      <c r="M533" s="323"/>
      <c r="N533" s="324"/>
      <c r="O533" s="325">
        <f t="shared" si="53"/>
        <v>0</v>
      </c>
      <c r="P533" s="326"/>
      <c r="Q533" s="338">
        <f>IF(ISBLANK(A533),0,IF(Set!$F$2="TTC",IF(P533=1,O533-(O533*100)/(100+Set!$C$2),(IF(P533=2,O533-(O533*100)/(100+Set!$C$3),0))),IF(P533=1,O533*Set!$C$2/(100),(IF(P533=2,O533*Set!$C$3/(100),0)))))</f>
        <v>0</v>
      </c>
      <c r="R533" s="335"/>
      <c r="S533" s="336">
        <f t="shared" si="54"/>
        <v>0</v>
      </c>
      <c r="T533" s="337">
        <f t="shared" si="55"/>
        <v>0</v>
      </c>
      <c r="U533" s="336">
        <f t="shared" si="56"/>
        <v>0</v>
      </c>
      <c r="V533" s="336">
        <f t="shared" si="57"/>
        <v>0</v>
      </c>
      <c r="W533" s="336">
        <f t="shared" si="58"/>
        <v>0</v>
      </c>
    </row>
    <row r="534" s="213" customFormat="1" hidden="1" spans="1:23">
      <c r="A534" s="278"/>
      <c r="B534" s="67"/>
      <c r="C534" s="279"/>
      <c r="D534" s="280">
        <f>SUMPRODUCT((Archives!$N$1005:$N$10000=Lang!A$4)*(Archives!$F$1005:$F$10000=$A534)*-Archives!$A$1005:$A$10000)+SUMPRODUCT((Archives!$N$1005:$N$10000=Lang!A$5)*(Archives!$F$1005:$F$10000=$A534)*-Archives!$A$1005:$A$10000)-$C534+$I534</f>
        <v>0</v>
      </c>
      <c r="E534" s="281"/>
      <c r="F534" s="282"/>
      <c r="G534" s="283"/>
      <c r="H534" s="284"/>
      <c r="I534" s="319"/>
      <c r="J534" s="320"/>
      <c r="K534" s="321"/>
      <c r="L534" s="322"/>
      <c r="M534" s="323"/>
      <c r="N534" s="324"/>
      <c r="O534" s="325">
        <f t="shared" si="53"/>
        <v>0</v>
      </c>
      <c r="P534" s="326"/>
      <c r="Q534" s="338">
        <f>IF(ISBLANK(A534),0,IF(Set!$F$2="TTC",IF(P534=1,O534-(O534*100)/(100+Set!$C$2),(IF(P534=2,O534-(O534*100)/(100+Set!$C$3),0))),IF(P534=1,O534*Set!$C$2/(100),(IF(P534=2,O534*Set!$C$3/(100),0)))))</f>
        <v>0</v>
      </c>
      <c r="R534" s="335"/>
      <c r="S534" s="336">
        <f t="shared" si="54"/>
        <v>0</v>
      </c>
      <c r="T534" s="337">
        <f t="shared" si="55"/>
        <v>0</v>
      </c>
      <c r="U534" s="336">
        <f t="shared" si="56"/>
        <v>0</v>
      </c>
      <c r="V534" s="336">
        <f t="shared" si="57"/>
        <v>0</v>
      </c>
      <c r="W534" s="336">
        <f t="shared" si="58"/>
        <v>0</v>
      </c>
    </row>
    <row r="535" s="213" customFormat="1" hidden="1" spans="1:23">
      <c r="A535" s="278"/>
      <c r="B535" s="67"/>
      <c r="C535" s="279"/>
      <c r="D535" s="280">
        <f>SUMPRODUCT((Archives!$N$1005:$N$10000=Lang!A$4)*(Archives!$F$1005:$F$10000=$A535)*-Archives!$A$1005:$A$10000)+SUMPRODUCT((Archives!$N$1005:$N$10000=Lang!A$5)*(Archives!$F$1005:$F$10000=$A535)*-Archives!$A$1005:$A$10000)-$C535+$I535</f>
        <v>0</v>
      </c>
      <c r="E535" s="281"/>
      <c r="F535" s="282"/>
      <c r="G535" s="283"/>
      <c r="H535" s="284"/>
      <c r="I535" s="319"/>
      <c r="J535" s="320"/>
      <c r="K535" s="321"/>
      <c r="L535" s="322"/>
      <c r="M535" s="323"/>
      <c r="N535" s="324"/>
      <c r="O535" s="325">
        <f t="shared" si="53"/>
        <v>0</v>
      </c>
      <c r="P535" s="326"/>
      <c r="Q535" s="338">
        <f>IF(ISBLANK(A535),0,IF(Set!$F$2="TTC",IF(P535=1,O535-(O535*100)/(100+Set!$C$2),(IF(P535=2,O535-(O535*100)/(100+Set!$C$3),0))),IF(P535=1,O535*Set!$C$2/(100),(IF(P535=2,O535*Set!$C$3/(100),0)))))</f>
        <v>0</v>
      </c>
      <c r="R535" s="335"/>
      <c r="S535" s="336">
        <f t="shared" si="54"/>
        <v>0</v>
      </c>
      <c r="T535" s="337">
        <f t="shared" si="55"/>
        <v>0</v>
      </c>
      <c r="U535" s="336">
        <f t="shared" si="56"/>
        <v>0</v>
      </c>
      <c r="V535" s="336">
        <f t="shared" si="57"/>
        <v>0</v>
      </c>
      <c r="W535" s="336">
        <f t="shared" si="58"/>
        <v>0</v>
      </c>
    </row>
    <row r="536" s="213" customFormat="1" hidden="1" spans="1:23">
      <c r="A536" s="278"/>
      <c r="B536" s="67"/>
      <c r="C536" s="279"/>
      <c r="D536" s="280">
        <f>SUMPRODUCT((Archives!$N$1005:$N$10000=Lang!A$4)*(Archives!$F$1005:$F$10000=$A536)*-Archives!$A$1005:$A$10000)+SUMPRODUCT((Archives!$N$1005:$N$10000=Lang!A$5)*(Archives!$F$1005:$F$10000=$A536)*-Archives!$A$1005:$A$10000)-$C536+$I536</f>
        <v>0</v>
      </c>
      <c r="E536" s="281"/>
      <c r="F536" s="282"/>
      <c r="G536" s="283"/>
      <c r="H536" s="284"/>
      <c r="I536" s="319"/>
      <c r="J536" s="320"/>
      <c r="K536" s="321"/>
      <c r="L536" s="322"/>
      <c r="M536" s="323"/>
      <c r="N536" s="324"/>
      <c r="O536" s="325">
        <f t="shared" si="53"/>
        <v>0</v>
      </c>
      <c r="P536" s="326"/>
      <c r="Q536" s="338">
        <f>IF(ISBLANK(A536),0,IF(Set!$F$2="TTC",IF(P536=1,O536-(O536*100)/(100+Set!$C$2),(IF(P536=2,O536-(O536*100)/(100+Set!$C$3),0))),IF(P536=1,O536*Set!$C$2/(100),(IF(P536=2,O536*Set!$C$3/(100),0)))))</f>
        <v>0</v>
      </c>
      <c r="R536" s="335"/>
      <c r="S536" s="336">
        <f t="shared" si="54"/>
        <v>0</v>
      </c>
      <c r="T536" s="337">
        <f t="shared" si="55"/>
        <v>0</v>
      </c>
      <c r="U536" s="336">
        <f t="shared" si="56"/>
        <v>0</v>
      </c>
      <c r="V536" s="336">
        <f t="shared" si="57"/>
        <v>0</v>
      </c>
      <c r="W536" s="336">
        <f t="shared" si="58"/>
        <v>0</v>
      </c>
    </row>
    <row r="537" s="213" customFormat="1" hidden="1" spans="1:23">
      <c r="A537" s="278"/>
      <c r="B537" s="67"/>
      <c r="C537" s="279"/>
      <c r="D537" s="280">
        <f>SUMPRODUCT((Archives!$N$1005:$N$10000=Lang!A$4)*(Archives!$F$1005:$F$10000=$A537)*-Archives!$A$1005:$A$10000)+SUMPRODUCT((Archives!$N$1005:$N$10000=Lang!A$5)*(Archives!$F$1005:$F$10000=$A537)*-Archives!$A$1005:$A$10000)-$C537+$I537</f>
        <v>0</v>
      </c>
      <c r="E537" s="281"/>
      <c r="F537" s="282"/>
      <c r="G537" s="283"/>
      <c r="H537" s="284"/>
      <c r="I537" s="319"/>
      <c r="J537" s="320"/>
      <c r="K537" s="321"/>
      <c r="L537" s="322"/>
      <c r="M537" s="323"/>
      <c r="N537" s="324"/>
      <c r="O537" s="325">
        <f t="shared" si="53"/>
        <v>0</v>
      </c>
      <c r="P537" s="326"/>
      <c r="Q537" s="338">
        <f>IF(ISBLANK(A537),0,IF(Set!$F$2="TTC",IF(P537=1,O537-(O537*100)/(100+Set!$C$2),(IF(P537=2,O537-(O537*100)/(100+Set!$C$3),0))),IF(P537=1,O537*Set!$C$2/(100),(IF(P537=2,O537*Set!$C$3/(100),0)))))</f>
        <v>0</v>
      </c>
      <c r="R537" s="335"/>
      <c r="S537" s="336">
        <f t="shared" si="54"/>
        <v>0</v>
      </c>
      <c r="T537" s="337">
        <f t="shared" si="55"/>
        <v>0</v>
      </c>
      <c r="U537" s="336">
        <f t="shared" si="56"/>
        <v>0</v>
      </c>
      <c r="V537" s="336">
        <f t="shared" si="57"/>
        <v>0</v>
      </c>
      <c r="W537" s="336">
        <f t="shared" si="58"/>
        <v>0</v>
      </c>
    </row>
    <row r="538" s="213" customFormat="1" hidden="1" spans="1:23">
      <c r="A538" s="278"/>
      <c r="B538" s="67"/>
      <c r="C538" s="279"/>
      <c r="D538" s="280">
        <f>SUMPRODUCT((Archives!$N$1005:$N$10000=Lang!A$4)*(Archives!$F$1005:$F$10000=$A538)*-Archives!$A$1005:$A$10000)+SUMPRODUCT((Archives!$N$1005:$N$10000=Lang!A$5)*(Archives!$F$1005:$F$10000=$A538)*-Archives!$A$1005:$A$10000)-$C538+$I538</f>
        <v>0</v>
      </c>
      <c r="E538" s="281"/>
      <c r="F538" s="282"/>
      <c r="G538" s="283"/>
      <c r="H538" s="284"/>
      <c r="I538" s="319"/>
      <c r="J538" s="320"/>
      <c r="K538" s="321"/>
      <c r="L538" s="322"/>
      <c r="M538" s="323"/>
      <c r="N538" s="324"/>
      <c r="O538" s="325">
        <f t="shared" si="53"/>
        <v>0</v>
      </c>
      <c r="P538" s="326"/>
      <c r="Q538" s="338">
        <f>IF(ISBLANK(A538),0,IF(Set!$F$2="TTC",IF(P538=1,O538-(O538*100)/(100+Set!$C$2),(IF(P538=2,O538-(O538*100)/(100+Set!$C$3),0))),IF(P538=1,O538*Set!$C$2/(100),(IF(P538=2,O538*Set!$C$3/(100),0)))))</f>
        <v>0</v>
      </c>
      <c r="R538" s="335"/>
      <c r="S538" s="336">
        <f t="shared" si="54"/>
        <v>0</v>
      </c>
      <c r="T538" s="337">
        <f t="shared" si="55"/>
        <v>0</v>
      </c>
      <c r="U538" s="336">
        <f t="shared" si="56"/>
        <v>0</v>
      </c>
      <c r="V538" s="336">
        <f t="shared" si="57"/>
        <v>0</v>
      </c>
      <c r="W538" s="336">
        <f t="shared" si="58"/>
        <v>0</v>
      </c>
    </row>
    <row r="539" s="213" customFormat="1" hidden="1" spans="1:23">
      <c r="A539" s="278"/>
      <c r="B539" s="67"/>
      <c r="C539" s="279"/>
      <c r="D539" s="280">
        <f>SUMPRODUCT((Archives!$N$1005:$N$10000=Lang!A$4)*(Archives!$F$1005:$F$10000=$A539)*-Archives!$A$1005:$A$10000)+SUMPRODUCT((Archives!$N$1005:$N$10000=Lang!A$5)*(Archives!$F$1005:$F$10000=$A539)*-Archives!$A$1005:$A$10000)-$C539+$I539</f>
        <v>0</v>
      </c>
      <c r="E539" s="281"/>
      <c r="F539" s="282"/>
      <c r="G539" s="283"/>
      <c r="H539" s="284"/>
      <c r="I539" s="319"/>
      <c r="J539" s="320"/>
      <c r="K539" s="321"/>
      <c r="L539" s="322"/>
      <c r="M539" s="323"/>
      <c r="N539" s="324"/>
      <c r="O539" s="325">
        <f t="shared" si="53"/>
        <v>0</v>
      </c>
      <c r="P539" s="326"/>
      <c r="Q539" s="338">
        <f>IF(ISBLANK(A539),0,IF(Set!$F$2="TTC",IF(P539=1,O539-(O539*100)/(100+Set!$C$2),(IF(P539=2,O539-(O539*100)/(100+Set!$C$3),0))),IF(P539=1,O539*Set!$C$2/(100),(IF(P539=2,O539*Set!$C$3/(100),0)))))</f>
        <v>0</v>
      </c>
      <c r="R539" s="335"/>
      <c r="S539" s="336">
        <f t="shared" si="54"/>
        <v>0</v>
      </c>
      <c r="T539" s="337">
        <f t="shared" si="55"/>
        <v>0</v>
      </c>
      <c r="U539" s="336">
        <f t="shared" si="56"/>
        <v>0</v>
      </c>
      <c r="V539" s="336">
        <f t="shared" si="57"/>
        <v>0</v>
      </c>
      <c r="W539" s="336">
        <f t="shared" si="58"/>
        <v>0</v>
      </c>
    </row>
    <row r="540" s="213" customFormat="1" hidden="1" spans="1:23">
      <c r="A540" s="278"/>
      <c r="B540" s="67"/>
      <c r="C540" s="279"/>
      <c r="D540" s="280">
        <f>SUMPRODUCT((Archives!$N$1005:$N$10000=Lang!A$4)*(Archives!$F$1005:$F$10000=$A540)*-Archives!$A$1005:$A$10000)+SUMPRODUCT((Archives!$N$1005:$N$10000=Lang!A$5)*(Archives!$F$1005:$F$10000=$A540)*-Archives!$A$1005:$A$10000)-$C540+$I540</f>
        <v>0</v>
      </c>
      <c r="E540" s="281"/>
      <c r="F540" s="282"/>
      <c r="G540" s="283"/>
      <c r="H540" s="284"/>
      <c r="I540" s="319"/>
      <c r="J540" s="320"/>
      <c r="K540" s="321"/>
      <c r="L540" s="322"/>
      <c r="M540" s="323"/>
      <c r="N540" s="324"/>
      <c r="O540" s="325">
        <f t="shared" si="53"/>
        <v>0</v>
      </c>
      <c r="P540" s="326"/>
      <c r="Q540" s="338">
        <f>IF(ISBLANK(A540),0,IF(Set!$F$2="TTC",IF(P540=1,O540-(O540*100)/(100+Set!$C$2),(IF(P540=2,O540-(O540*100)/(100+Set!$C$3),0))),IF(P540=1,O540*Set!$C$2/(100),(IF(P540=2,O540*Set!$C$3/(100),0)))))</f>
        <v>0</v>
      </c>
      <c r="R540" s="335"/>
      <c r="S540" s="336">
        <f t="shared" si="54"/>
        <v>0</v>
      </c>
      <c r="T540" s="337">
        <f t="shared" si="55"/>
        <v>0</v>
      </c>
      <c r="U540" s="336">
        <f t="shared" si="56"/>
        <v>0</v>
      </c>
      <c r="V540" s="336">
        <f t="shared" si="57"/>
        <v>0</v>
      </c>
      <c r="W540" s="336">
        <f t="shared" si="58"/>
        <v>0</v>
      </c>
    </row>
    <row r="541" s="213" customFormat="1" hidden="1" spans="1:23">
      <c r="A541" s="278"/>
      <c r="B541" s="67"/>
      <c r="C541" s="279"/>
      <c r="D541" s="280">
        <f>SUMPRODUCT((Archives!$N$1005:$N$10000=Lang!A$4)*(Archives!$F$1005:$F$10000=$A541)*-Archives!$A$1005:$A$10000)+SUMPRODUCT((Archives!$N$1005:$N$10000=Lang!A$5)*(Archives!$F$1005:$F$10000=$A541)*-Archives!$A$1005:$A$10000)-$C541+$I541</f>
        <v>0</v>
      </c>
      <c r="E541" s="281"/>
      <c r="F541" s="282"/>
      <c r="G541" s="283"/>
      <c r="H541" s="284"/>
      <c r="I541" s="319"/>
      <c r="J541" s="320"/>
      <c r="K541" s="321"/>
      <c r="L541" s="322"/>
      <c r="M541" s="323"/>
      <c r="N541" s="324"/>
      <c r="O541" s="325">
        <f t="shared" si="53"/>
        <v>0</v>
      </c>
      <c r="P541" s="326"/>
      <c r="Q541" s="338">
        <f>IF(ISBLANK(A541),0,IF(Set!$F$2="TTC",IF(P541=1,O541-(O541*100)/(100+Set!$C$2),(IF(P541=2,O541-(O541*100)/(100+Set!$C$3),0))),IF(P541=1,O541*Set!$C$2/(100),(IF(P541=2,O541*Set!$C$3/(100),0)))))</f>
        <v>0</v>
      </c>
      <c r="R541" s="335"/>
      <c r="S541" s="336">
        <f t="shared" si="54"/>
        <v>0</v>
      </c>
      <c r="T541" s="337">
        <f t="shared" si="55"/>
        <v>0</v>
      </c>
      <c r="U541" s="336">
        <f t="shared" si="56"/>
        <v>0</v>
      </c>
      <c r="V541" s="336">
        <f t="shared" si="57"/>
        <v>0</v>
      </c>
      <c r="W541" s="336">
        <f t="shared" si="58"/>
        <v>0</v>
      </c>
    </row>
    <row r="542" s="213" customFormat="1" hidden="1" spans="1:23">
      <c r="A542" s="278"/>
      <c r="B542" s="67"/>
      <c r="C542" s="279"/>
      <c r="D542" s="280">
        <f>SUMPRODUCT((Archives!$N$1005:$N$10000=Lang!A$4)*(Archives!$F$1005:$F$10000=$A542)*-Archives!$A$1005:$A$10000)+SUMPRODUCT((Archives!$N$1005:$N$10000=Lang!A$5)*(Archives!$F$1005:$F$10000=$A542)*-Archives!$A$1005:$A$10000)-$C542+$I542</f>
        <v>0</v>
      </c>
      <c r="E542" s="281"/>
      <c r="F542" s="282"/>
      <c r="G542" s="283"/>
      <c r="H542" s="284"/>
      <c r="I542" s="319"/>
      <c r="J542" s="320"/>
      <c r="K542" s="321"/>
      <c r="L542" s="322"/>
      <c r="M542" s="323"/>
      <c r="N542" s="324"/>
      <c r="O542" s="325">
        <f t="shared" si="53"/>
        <v>0</v>
      </c>
      <c r="P542" s="326"/>
      <c r="Q542" s="338">
        <f>IF(ISBLANK(A542),0,IF(Set!$F$2="TTC",IF(P542=1,O542-(O542*100)/(100+Set!$C$2),(IF(P542=2,O542-(O542*100)/(100+Set!$C$3),0))),IF(P542=1,O542*Set!$C$2/(100),(IF(P542=2,O542*Set!$C$3/(100),0)))))</f>
        <v>0</v>
      </c>
      <c r="R542" s="335"/>
      <c r="S542" s="336">
        <f t="shared" si="54"/>
        <v>0</v>
      </c>
      <c r="T542" s="337">
        <f t="shared" si="55"/>
        <v>0</v>
      </c>
      <c r="U542" s="336">
        <f t="shared" si="56"/>
        <v>0</v>
      </c>
      <c r="V542" s="336">
        <f t="shared" si="57"/>
        <v>0</v>
      </c>
      <c r="W542" s="336">
        <f t="shared" si="58"/>
        <v>0</v>
      </c>
    </row>
    <row r="543" s="213" customFormat="1" hidden="1" spans="1:23">
      <c r="A543" s="278"/>
      <c r="B543" s="67"/>
      <c r="C543" s="279"/>
      <c r="D543" s="280">
        <f>SUMPRODUCT((Archives!$N$1005:$N$10000=Lang!A$4)*(Archives!$F$1005:$F$10000=$A543)*-Archives!$A$1005:$A$10000)+SUMPRODUCT((Archives!$N$1005:$N$10000=Lang!A$5)*(Archives!$F$1005:$F$10000=$A543)*-Archives!$A$1005:$A$10000)-$C543+$I543</f>
        <v>0</v>
      </c>
      <c r="E543" s="281"/>
      <c r="F543" s="282"/>
      <c r="G543" s="283"/>
      <c r="H543" s="284"/>
      <c r="I543" s="319"/>
      <c r="J543" s="320"/>
      <c r="K543" s="321"/>
      <c r="L543" s="322"/>
      <c r="M543" s="323"/>
      <c r="N543" s="324"/>
      <c r="O543" s="325">
        <f t="shared" si="53"/>
        <v>0</v>
      </c>
      <c r="P543" s="326"/>
      <c r="Q543" s="338">
        <f>IF(ISBLANK(A543),0,IF(Set!$F$2="TTC",IF(P543=1,O543-(O543*100)/(100+Set!$C$2),(IF(P543=2,O543-(O543*100)/(100+Set!$C$3),0))),IF(P543=1,O543*Set!$C$2/(100),(IF(P543=2,O543*Set!$C$3/(100),0)))))</f>
        <v>0</v>
      </c>
      <c r="R543" s="335"/>
      <c r="S543" s="336">
        <f t="shared" si="54"/>
        <v>0</v>
      </c>
      <c r="T543" s="337">
        <f t="shared" si="55"/>
        <v>0</v>
      </c>
      <c r="U543" s="336">
        <f t="shared" si="56"/>
        <v>0</v>
      </c>
      <c r="V543" s="336">
        <f t="shared" si="57"/>
        <v>0</v>
      </c>
      <c r="W543" s="336">
        <f t="shared" si="58"/>
        <v>0</v>
      </c>
    </row>
    <row r="544" s="213" customFormat="1" hidden="1" spans="1:23">
      <c r="A544" s="278"/>
      <c r="B544" s="67"/>
      <c r="C544" s="279"/>
      <c r="D544" s="280">
        <f>SUMPRODUCT((Archives!$N$1005:$N$10000=Lang!A$4)*(Archives!$F$1005:$F$10000=$A544)*-Archives!$A$1005:$A$10000)+SUMPRODUCT((Archives!$N$1005:$N$10000=Lang!A$5)*(Archives!$F$1005:$F$10000=$A544)*-Archives!$A$1005:$A$10000)-$C544+$I544</f>
        <v>0</v>
      </c>
      <c r="E544" s="281"/>
      <c r="F544" s="282"/>
      <c r="G544" s="283"/>
      <c r="H544" s="284"/>
      <c r="I544" s="319"/>
      <c r="J544" s="320"/>
      <c r="K544" s="321"/>
      <c r="L544" s="322"/>
      <c r="M544" s="323"/>
      <c r="N544" s="324"/>
      <c r="O544" s="325">
        <f t="shared" si="53"/>
        <v>0</v>
      </c>
      <c r="P544" s="326"/>
      <c r="Q544" s="338">
        <f>IF(ISBLANK(A544),0,IF(Set!$F$2="TTC",IF(P544=1,O544-(O544*100)/(100+Set!$C$2),(IF(P544=2,O544-(O544*100)/(100+Set!$C$3),0))),IF(P544=1,O544*Set!$C$2/(100),(IF(P544=2,O544*Set!$C$3/(100),0)))))</f>
        <v>0</v>
      </c>
      <c r="R544" s="335"/>
      <c r="S544" s="336">
        <f t="shared" si="54"/>
        <v>0</v>
      </c>
      <c r="T544" s="337">
        <f t="shared" si="55"/>
        <v>0</v>
      </c>
      <c r="U544" s="336">
        <f t="shared" si="56"/>
        <v>0</v>
      </c>
      <c r="V544" s="336">
        <f t="shared" si="57"/>
        <v>0</v>
      </c>
      <c r="W544" s="336">
        <f t="shared" si="58"/>
        <v>0</v>
      </c>
    </row>
    <row r="545" s="213" customFormat="1" hidden="1" spans="1:23">
      <c r="A545" s="278"/>
      <c r="B545" s="67"/>
      <c r="C545" s="279"/>
      <c r="D545" s="280">
        <f>SUMPRODUCT((Archives!$N$1005:$N$10000=Lang!A$4)*(Archives!$F$1005:$F$10000=$A545)*-Archives!$A$1005:$A$10000)+SUMPRODUCT((Archives!$N$1005:$N$10000=Lang!A$5)*(Archives!$F$1005:$F$10000=$A545)*-Archives!$A$1005:$A$10000)-$C545+$I545</f>
        <v>0</v>
      </c>
      <c r="E545" s="281"/>
      <c r="F545" s="282"/>
      <c r="G545" s="283"/>
      <c r="H545" s="284"/>
      <c r="I545" s="319"/>
      <c r="J545" s="320"/>
      <c r="K545" s="321"/>
      <c r="L545" s="322"/>
      <c r="M545" s="323"/>
      <c r="N545" s="324"/>
      <c r="O545" s="325">
        <f t="shared" si="53"/>
        <v>0</v>
      </c>
      <c r="P545" s="326"/>
      <c r="Q545" s="338">
        <f>IF(ISBLANK(A545),0,IF(Set!$F$2="TTC",IF(P545=1,O545-(O545*100)/(100+Set!$C$2),(IF(P545=2,O545-(O545*100)/(100+Set!$C$3),0))),IF(P545=1,O545*Set!$C$2/(100),(IF(P545=2,O545*Set!$C$3/(100),0)))))</f>
        <v>0</v>
      </c>
      <c r="R545" s="335"/>
      <c r="S545" s="336">
        <f t="shared" si="54"/>
        <v>0</v>
      </c>
      <c r="T545" s="337">
        <f t="shared" si="55"/>
        <v>0</v>
      </c>
      <c r="U545" s="336">
        <f t="shared" si="56"/>
        <v>0</v>
      </c>
      <c r="V545" s="336">
        <f t="shared" si="57"/>
        <v>0</v>
      </c>
      <c r="W545" s="336">
        <f t="shared" si="58"/>
        <v>0</v>
      </c>
    </row>
    <row r="546" s="213" customFormat="1" hidden="1" spans="1:23">
      <c r="A546" s="278"/>
      <c r="B546" s="67"/>
      <c r="C546" s="279"/>
      <c r="D546" s="280">
        <f>SUMPRODUCT((Archives!$N$1005:$N$10000=Lang!A$4)*(Archives!$F$1005:$F$10000=$A546)*-Archives!$A$1005:$A$10000)+SUMPRODUCT((Archives!$N$1005:$N$10000=Lang!A$5)*(Archives!$F$1005:$F$10000=$A546)*-Archives!$A$1005:$A$10000)-$C546+$I546</f>
        <v>0</v>
      </c>
      <c r="E546" s="281"/>
      <c r="F546" s="282"/>
      <c r="G546" s="283"/>
      <c r="H546" s="284"/>
      <c r="I546" s="319"/>
      <c r="J546" s="320"/>
      <c r="K546" s="321"/>
      <c r="L546" s="322"/>
      <c r="M546" s="323"/>
      <c r="N546" s="324"/>
      <c r="O546" s="325">
        <f t="shared" si="53"/>
        <v>0</v>
      </c>
      <c r="P546" s="326"/>
      <c r="Q546" s="338">
        <f>IF(ISBLANK(A546),0,IF(Set!$F$2="TTC",IF(P546=1,O546-(O546*100)/(100+Set!$C$2),(IF(P546=2,O546-(O546*100)/(100+Set!$C$3),0))),IF(P546=1,O546*Set!$C$2/(100),(IF(P546=2,O546*Set!$C$3/(100),0)))))</f>
        <v>0</v>
      </c>
      <c r="R546" s="335"/>
      <c r="S546" s="336">
        <f t="shared" si="54"/>
        <v>0</v>
      </c>
      <c r="T546" s="337">
        <f t="shared" si="55"/>
        <v>0</v>
      </c>
      <c r="U546" s="336">
        <f t="shared" si="56"/>
        <v>0</v>
      </c>
      <c r="V546" s="336">
        <f t="shared" si="57"/>
        <v>0</v>
      </c>
      <c r="W546" s="336">
        <f t="shared" si="58"/>
        <v>0</v>
      </c>
    </row>
    <row r="547" s="213" customFormat="1" hidden="1" spans="1:23">
      <c r="A547" s="278"/>
      <c r="B547" s="67"/>
      <c r="C547" s="279"/>
      <c r="D547" s="280">
        <f>SUMPRODUCT((Archives!$N$1005:$N$10000=Lang!A$4)*(Archives!$F$1005:$F$10000=$A547)*-Archives!$A$1005:$A$10000)+SUMPRODUCT((Archives!$N$1005:$N$10000=Lang!A$5)*(Archives!$F$1005:$F$10000=$A547)*-Archives!$A$1005:$A$10000)-$C547+$I547</f>
        <v>0</v>
      </c>
      <c r="E547" s="281"/>
      <c r="F547" s="282"/>
      <c r="G547" s="283"/>
      <c r="H547" s="284"/>
      <c r="I547" s="319"/>
      <c r="J547" s="320"/>
      <c r="K547" s="321"/>
      <c r="L547" s="322"/>
      <c r="M547" s="323"/>
      <c r="N547" s="324"/>
      <c r="O547" s="325">
        <f t="shared" si="53"/>
        <v>0</v>
      </c>
      <c r="P547" s="326"/>
      <c r="Q547" s="338">
        <f>IF(ISBLANK(A547),0,IF(Set!$F$2="TTC",IF(P547=1,O547-(O547*100)/(100+Set!$C$2),(IF(P547=2,O547-(O547*100)/(100+Set!$C$3),0))),IF(P547=1,O547*Set!$C$2/(100),(IF(P547=2,O547*Set!$C$3/(100),0)))))</f>
        <v>0</v>
      </c>
      <c r="R547" s="335"/>
      <c r="S547" s="336">
        <f t="shared" si="54"/>
        <v>0</v>
      </c>
      <c r="T547" s="337">
        <f t="shared" si="55"/>
        <v>0</v>
      </c>
      <c r="U547" s="336">
        <f t="shared" si="56"/>
        <v>0</v>
      </c>
      <c r="V547" s="336">
        <f t="shared" si="57"/>
        <v>0</v>
      </c>
      <c r="W547" s="336">
        <f t="shared" si="58"/>
        <v>0</v>
      </c>
    </row>
    <row r="548" s="213" customFormat="1" hidden="1" spans="1:23">
      <c r="A548" s="278"/>
      <c r="B548" s="67"/>
      <c r="C548" s="279"/>
      <c r="D548" s="280">
        <f>SUMPRODUCT((Archives!$N$1005:$N$10000=Lang!A$4)*(Archives!$F$1005:$F$10000=$A548)*-Archives!$A$1005:$A$10000)+SUMPRODUCT((Archives!$N$1005:$N$10000=Lang!A$5)*(Archives!$F$1005:$F$10000=$A548)*-Archives!$A$1005:$A$10000)-$C548+$I548</f>
        <v>0</v>
      </c>
      <c r="E548" s="281"/>
      <c r="F548" s="282"/>
      <c r="G548" s="283"/>
      <c r="H548" s="284"/>
      <c r="I548" s="319"/>
      <c r="J548" s="320"/>
      <c r="K548" s="321"/>
      <c r="L548" s="322"/>
      <c r="M548" s="323"/>
      <c r="N548" s="324"/>
      <c r="O548" s="325">
        <f t="shared" si="53"/>
        <v>0</v>
      </c>
      <c r="P548" s="326"/>
      <c r="Q548" s="338">
        <f>IF(ISBLANK(A548),0,IF(Set!$F$2="TTC",IF(P548=1,O548-(O548*100)/(100+Set!$C$2),(IF(P548=2,O548-(O548*100)/(100+Set!$C$3),0))),IF(P548=1,O548*Set!$C$2/(100),(IF(P548=2,O548*Set!$C$3/(100),0)))))</f>
        <v>0</v>
      </c>
      <c r="R548" s="335"/>
      <c r="S548" s="336">
        <f t="shared" si="54"/>
        <v>0</v>
      </c>
      <c r="T548" s="337">
        <f t="shared" si="55"/>
        <v>0</v>
      </c>
      <c r="U548" s="336">
        <f t="shared" si="56"/>
        <v>0</v>
      </c>
      <c r="V548" s="336">
        <f t="shared" si="57"/>
        <v>0</v>
      </c>
      <c r="W548" s="336">
        <f t="shared" si="58"/>
        <v>0</v>
      </c>
    </row>
    <row r="549" s="213" customFormat="1" hidden="1" spans="1:23">
      <c r="A549" s="278"/>
      <c r="B549" s="67"/>
      <c r="C549" s="279"/>
      <c r="D549" s="280">
        <f>SUMPRODUCT((Archives!$N$1005:$N$10000=Lang!A$4)*(Archives!$F$1005:$F$10000=$A549)*-Archives!$A$1005:$A$10000)+SUMPRODUCT((Archives!$N$1005:$N$10000=Lang!A$5)*(Archives!$F$1005:$F$10000=$A549)*-Archives!$A$1005:$A$10000)-$C549+$I549</f>
        <v>0</v>
      </c>
      <c r="E549" s="281"/>
      <c r="F549" s="282"/>
      <c r="G549" s="283"/>
      <c r="H549" s="284"/>
      <c r="I549" s="319"/>
      <c r="J549" s="320"/>
      <c r="K549" s="321"/>
      <c r="L549" s="322"/>
      <c r="M549" s="323"/>
      <c r="N549" s="324"/>
      <c r="O549" s="325">
        <f t="shared" si="53"/>
        <v>0</v>
      </c>
      <c r="P549" s="326"/>
      <c r="Q549" s="338">
        <f>IF(ISBLANK(A549),0,IF(Set!$F$2="TTC",IF(P549=1,O549-(O549*100)/(100+Set!$C$2),(IF(P549=2,O549-(O549*100)/(100+Set!$C$3),0))),IF(P549=1,O549*Set!$C$2/(100),(IF(P549=2,O549*Set!$C$3/(100),0)))))</f>
        <v>0</v>
      </c>
      <c r="R549" s="335"/>
      <c r="S549" s="336">
        <f t="shared" si="54"/>
        <v>0</v>
      </c>
      <c r="T549" s="337">
        <f t="shared" si="55"/>
        <v>0</v>
      </c>
      <c r="U549" s="336">
        <f t="shared" si="56"/>
        <v>0</v>
      </c>
      <c r="V549" s="336">
        <f t="shared" si="57"/>
        <v>0</v>
      </c>
      <c r="W549" s="336">
        <f t="shared" si="58"/>
        <v>0</v>
      </c>
    </row>
    <row r="550" s="213" customFormat="1" hidden="1" spans="1:23">
      <c r="A550" s="278"/>
      <c r="B550" s="67"/>
      <c r="C550" s="279"/>
      <c r="D550" s="280">
        <f>SUMPRODUCT((Archives!$N$1005:$N$10000=Lang!A$4)*(Archives!$F$1005:$F$10000=$A550)*-Archives!$A$1005:$A$10000)+SUMPRODUCT((Archives!$N$1005:$N$10000=Lang!A$5)*(Archives!$F$1005:$F$10000=$A550)*-Archives!$A$1005:$A$10000)-$C550+$I550</f>
        <v>0</v>
      </c>
      <c r="E550" s="281"/>
      <c r="F550" s="282"/>
      <c r="G550" s="283"/>
      <c r="H550" s="284"/>
      <c r="I550" s="319"/>
      <c r="J550" s="320"/>
      <c r="K550" s="321"/>
      <c r="L550" s="322"/>
      <c r="M550" s="323"/>
      <c r="N550" s="324"/>
      <c r="O550" s="325">
        <f t="shared" si="53"/>
        <v>0</v>
      </c>
      <c r="P550" s="326"/>
      <c r="Q550" s="338">
        <f>IF(ISBLANK(A550),0,IF(Set!$F$2="TTC",IF(P550=1,O550-(O550*100)/(100+Set!$C$2),(IF(P550=2,O550-(O550*100)/(100+Set!$C$3),0))),IF(P550=1,O550*Set!$C$2/(100),(IF(P550=2,O550*Set!$C$3/(100),0)))))</f>
        <v>0</v>
      </c>
      <c r="R550" s="335"/>
      <c r="S550" s="336">
        <f t="shared" si="54"/>
        <v>0</v>
      </c>
      <c r="T550" s="337">
        <f t="shared" si="55"/>
        <v>0</v>
      </c>
      <c r="U550" s="336">
        <f t="shared" si="56"/>
        <v>0</v>
      </c>
      <c r="V550" s="336">
        <f t="shared" si="57"/>
        <v>0</v>
      </c>
      <c r="W550" s="336">
        <f t="shared" si="58"/>
        <v>0</v>
      </c>
    </row>
    <row r="551" s="213" customFormat="1" hidden="1" spans="1:23">
      <c r="A551" s="278"/>
      <c r="B551" s="67"/>
      <c r="C551" s="279"/>
      <c r="D551" s="280">
        <f>SUMPRODUCT((Archives!$N$1005:$N$10000=Lang!A$4)*(Archives!$F$1005:$F$10000=$A551)*-Archives!$A$1005:$A$10000)+SUMPRODUCT((Archives!$N$1005:$N$10000=Lang!A$5)*(Archives!$F$1005:$F$10000=$A551)*-Archives!$A$1005:$A$10000)-$C551+$I551</f>
        <v>0</v>
      </c>
      <c r="E551" s="281"/>
      <c r="F551" s="282"/>
      <c r="G551" s="283"/>
      <c r="H551" s="284"/>
      <c r="I551" s="319"/>
      <c r="J551" s="320"/>
      <c r="K551" s="321"/>
      <c r="L551" s="322"/>
      <c r="M551" s="323"/>
      <c r="N551" s="324"/>
      <c r="O551" s="325">
        <f t="shared" si="53"/>
        <v>0</v>
      </c>
      <c r="P551" s="326"/>
      <c r="Q551" s="338">
        <f>IF(ISBLANK(A551),0,IF(Set!$F$2="TTC",IF(P551=1,O551-(O551*100)/(100+Set!$C$2),(IF(P551=2,O551-(O551*100)/(100+Set!$C$3),0))),IF(P551=1,O551*Set!$C$2/(100),(IF(P551=2,O551*Set!$C$3/(100),0)))))</f>
        <v>0</v>
      </c>
      <c r="R551" s="335"/>
      <c r="S551" s="336">
        <f t="shared" si="54"/>
        <v>0</v>
      </c>
      <c r="T551" s="337">
        <f t="shared" si="55"/>
        <v>0</v>
      </c>
      <c r="U551" s="336">
        <f t="shared" si="56"/>
        <v>0</v>
      </c>
      <c r="V551" s="336">
        <f t="shared" si="57"/>
        <v>0</v>
      </c>
      <c r="W551" s="336">
        <f t="shared" si="58"/>
        <v>0</v>
      </c>
    </row>
    <row r="552" s="213" customFormat="1" hidden="1" spans="1:23">
      <c r="A552" s="278"/>
      <c r="B552" s="67"/>
      <c r="C552" s="279"/>
      <c r="D552" s="280">
        <f>SUMPRODUCT((Archives!$N$1005:$N$10000=Lang!A$4)*(Archives!$F$1005:$F$10000=$A552)*-Archives!$A$1005:$A$10000)+SUMPRODUCT((Archives!$N$1005:$N$10000=Lang!A$5)*(Archives!$F$1005:$F$10000=$A552)*-Archives!$A$1005:$A$10000)-$C552+$I552</f>
        <v>0</v>
      </c>
      <c r="E552" s="281"/>
      <c r="F552" s="282"/>
      <c r="G552" s="283"/>
      <c r="H552" s="284"/>
      <c r="I552" s="319"/>
      <c r="J552" s="320"/>
      <c r="K552" s="321"/>
      <c r="L552" s="322"/>
      <c r="M552" s="323"/>
      <c r="N552" s="324"/>
      <c r="O552" s="325">
        <f t="shared" si="53"/>
        <v>0</v>
      </c>
      <c r="P552" s="326"/>
      <c r="Q552" s="338">
        <f>IF(ISBLANK(A552),0,IF(Set!$F$2="TTC",IF(P552=1,O552-(O552*100)/(100+Set!$C$2),(IF(P552=2,O552-(O552*100)/(100+Set!$C$3),0))),IF(P552=1,O552*Set!$C$2/(100),(IF(P552=2,O552*Set!$C$3/(100),0)))))</f>
        <v>0</v>
      </c>
      <c r="R552" s="335"/>
      <c r="S552" s="336">
        <f t="shared" si="54"/>
        <v>0</v>
      </c>
      <c r="T552" s="337">
        <f t="shared" si="55"/>
        <v>0</v>
      </c>
      <c r="U552" s="336">
        <f t="shared" si="56"/>
        <v>0</v>
      </c>
      <c r="V552" s="336">
        <f t="shared" si="57"/>
        <v>0</v>
      </c>
      <c r="W552" s="336">
        <f t="shared" si="58"/>
        <v>0</v>
      </c>
    </row>
    <row r="553" s="213" customFormat="1" hidden="1" spans="1:23">
      <c r="A553" s="278"/>
      <c r="B553" s="67"/>
      <c r="C553" s="279"/>
      <c r="D553" s="280">
        <f>SUMPRODUCT((Archives!$N$1005:$N$10000=Lang!A$4)*(Archives!$F$1005:$F$10000=$A553)*-Archives!$A$1005:$A$10000)+SUMPRODUCT((Archives!$N$1005:$N$10000=Lang!A$5)*(Archives!$F$1005:$F$10000=$A553)*-Archives!$A$1005:$A$10000)-$C553+$I553</f>
        <v>0</v>
      </c>
      <c r="E553" s="281"/>
      <c r="F553" s="282"/>
      <c r="G553" s="283"/>
      <c r="H553" s="284"/>
      <c r="I553" s="319"/>
      <c r="J553" s="320"/>
      <c r="K553" s="321"/>
      <c r="L553" s="322"/>
      <c r="M553" s="323"/>
      <c r="N553" s="324"/>
      <c r="O553" s="325">
        <f t="shared" si="53"/>
        <v>0</v>
      </c>
      <c r="P553" s="326"/>
      <c r="Q553" s="338">
        <f>IF(ISBLANK(A553),0,IF(Set!$F$2="TTC",IF(P553=1,O553-(O553*100)/(100+Set!$C$2),(IF(P553=2,O553-(O553*100)/(100+Set!$C$3),0))),IF(P553=1,O553*Set!$C$2/(100),(IF(P553=2,O553*Set!$C$3/(100),0)))))</f>
        <v>0</v>
      </c>
      <c r="R553" s="335"/>
      <c r="S553" s="336">
        <f t="shared" si="54"/>
        <v>0</v>
      </c>
      <c r="T553" s="337">
        <f t="shared" si="55"/>
        <v>0</v>
      </c>
      <c r="U553" s="336">
        <f t="shared" si="56"/>
        <v>0</v>
      </c>
      <c r="V553" s="336">
        <f t="shared" si="57"/>
        <v>0</v>
      </c>
      <c r="W553" s="336">
        <f t="shared" si="58"/>
        <v>0</v>
      </c>
    </row>
    <row r="554" s="213" customFormat="1" hidden="1" spans="1:23">
      <c r="A554" s="278"/>
      <c r="B554" s="67"/>
      <c r="C554" s="279"/>
      <c r="D554" s="280">
        <f>SUMPRODUCT((Archives!$N$1005:$N$10000=Lang!A$4)*(Archives!$F$1005:$F$10000=$A554)*-Archives!$A$1005:$A$10000)+SUMPRODUCT((Archives!$N$1005:$N$10000=Lang!A$5)*(Archives!$F$1005:$F$10000=$A554)*-Archives!$A$1005:$A$10000)-$C554+$I554</f>
        <v>0</v>
      </c>
      <c r="E554" s="281"/>
      <c r="F554" s="282"/>
      <c r="G554" s="283"/>
      <c r="H554" s="284"/>
      <c r="I554" s="319"/>
      <c r="J554" s="320"/>
      <c r="K554" s="321"/>
      <c r="L554" s="322"/>
      <c r="M554" s="323"/>
      <c r="N554" s="324"/>
      <c r="O554" s="325">
        <f t="shared" si="53"/>
        <v>0</v>
      </c>
      <c r="P554" s="326"/>
      <c r="Q554" s="338">
        <f>IF(ISBLANK(A554),0,IF(Set!$F$2="TTC",IF(P554=1,O554-(O554*100)/(100+Set!$C$2),(IF(P554=2,O554-(O554*100)/(100+Set!$C$3),0))),IF(P554=1,O554*Set!$C$2/(100),(IF(P554=2,O554*Set!$C$3/(100),0)))))</f>
        <v>0</v>
      </c>
      <c r="R554" s="335"/>
      <c r="S554" s="336">
        <f t="shared" si="54"/>
        <v>0</v>
      </c>
      <c r="T554" s="337">
        <f t="shared" si="55"/>
        <v>0</v>
      </c>
      <c r="U554" s="336">
        <f t="shared" si="56"/>
        <v>0</v>
      </c>
      <c r="V554" s="336">
        <f t="shared" si="57"/>
        <v>0</v>
      </c>
      <c r="W554" s="336">
        <f t="shared" si="58"/>
        <v>0</v>
      </c>
    </row>
    <row r="555" s="213" customFormat="1" hidden="1" spans="1:23">
      <c r="A555" s="278"/>
      <c r="B555" s="67"/>
      <c r="C555" s="279"/>
      <c r="D555" s="280">
        <f>SUMPRODUCT((Archives!$N$1005:$N$10000=Lang!A$4)*(Archives!$F$1005:$F$10000=$A555)*-Archives!$A$1005:$A$10000)+SUMPRODUCT((Archives!$N$1005:$N$10000=Lang!A$5)*(Archives!$F$1005:$F$10000=$A555)*-Archives!$A$1005:$A$10000)-$C555+$I555</f>
        <v>0</v>
      </c>
      <c r="E555" s="281"/>
      <c r="F555" s="282"/>
      <c r="G555" s="283"/>
      <c r="H555" s="284"/>
      <c r="I555" s="319"/>
      <c r="J555" s="320"/>
      <c r="K555" s="321"/>
      <c r="L555" s="322"/>
      <c r="M555" s="323"/>
      <c r="N555" s="324"/>
      <c r="O555" s="325">
        <f t="shared" si="53"/>
        <v>0</v>
      </c>
      <c r="P555" s="326"/>
      <c r="Q555" s="338">
        <f>IF(ISBLANK(A555),0,IF(Set!$F$2="TTC",IF(P555=1,O555-(O555*100)/(100+Set!$C$2),(IF(P555=2,O555-(O555*100)/(100+Set!$C$3),0))),IF(P555=1,O555*Set!$C$2/(100),(IF(P555=2,O555*Set!$C$3/(100),0)))))</f>
        <v>0</v>
      </c>
      <c r="R555" s="335"/>
      <c r="S555" s="336">
        <f t="shared" si="54"/>
        <v>0</v>
      </c>
      <c r="T555" s="337">
        <f t="shared" si="55"/>
        <v>0</v>
      </c>
      <c r="U555" s="336">
        <f t="shared" si="56"/>
        <v>0</v>
      </c>
      <c r="V555" s="336">
        <f t="shared" si="57"/>
        <v>0</v>
      </c>
      <c r="W555" s="336">
        <f t="shared" si="58"/>
        <v>0</v>
      </c>
    </row>
    <row r="556" s="213" customFormat="1" hidden="1" spans="1:23">
      <c r="A556" s="278"/>
      <c r="B556" s="67"/>
      <c r="C556" s="279"/>
      <c r="D556" s="280">
        <f>SUMPRODUCT((Archives!$N$1005:$N$10000=Lang!A$4)*(Archives!$F$1005:$F$10000=$A556)*-Archives!$A$1005:$A$10000)+SUMPRODUCT((Archives!$N$1005:$N$10000=Lang!A$5)*(Archives!$F$1005:$F$10000=$A556)*-Archives!$A$1005:$A$10000)-$C556+$I556</f>
        <v>0</v>
      </c>
      <c r="E556" s="281"/>
      <c r="F556" s="282"/>
      <c r="G556" s="283"/>
      <c r="H556" s="284"/>
      <c r="I556" s="319"/>
      <c r="J556" s="320"/>
      <c r="K556" s="321"/>
      <c r="L556" s="322"/>
      <c r="M556" s="323"/>
      <c r="N556" s="324"/>
      <c r="O556" s="325">
        <f t="shared" si="53"/>
        <v>0</v>
      </c>
      <c r="P556" s="326"/>
      <c r="Q556" s="338">
        <f>IF(ISBLANK(A556),0,IF(Set!$F$2="TTC",IF(P556=1,O556-(O556*100)/(100+Set!$C$2),(IF(P556=2,O556-(O556*100)/(100+Set!$C$3),0))),IF(P556=1,O556*Set!$C$2/(100),(IF(P556=2,O556*Set!$C$3/(100),0)))))</f>
        <v>0</v>
      </c>
      <c r="R556" s="335"/>
      <c r="S556" s="336">
        <f t="shared" si="54"/>
        <v>0</v>
      </c>
      <c r="T556" s="337">
        <f t="shared" si="55"/>
        <v>0</v>
      </c>
      <c r="U556" s="336">
        <f t="shared" si="56"/>
        <v>0</v>
      </c>
      <c r="V556" s="336">
        <f t="shared" si="57"/>
        <v>0</v>
      </c>
      <c r="W556" s="336">
        <f t="shared" si="58"/>
        <v>0</v>
      </c>
    </row>
    <row r="557" s="213" customFormat="1" hidden="1" spans="1:23">
      <c r="A557" s="278"/>
      <c r="B557" s="67"/>
      <c r="C557" s="279"/>
      <c r="D557" s="280">
        <f>SUMPRODUCT((Archives!$N$1005:$N$10000=Lang!A$4)*(Archives!$F$1005:$F$10000=$A557)*-Archives!$A$1005:$A$10000)+SUMPRODUCT((Archives!$N$1005:$N$10000=Lang!A$5)*(Archives!$F$1005:$F$10000=$A557)*-Archives!$A$1005:$A$10000)-$C557+$I557</f>
        <v>0</v>
      </c>
      <c r="E557" s="281"/>
      <c r="F557" s="282"/>
      <c r="G557" s="283"/>
      <c r="H557" s="284"/>
      <c r="I557" s="319"/>
      <c r="J557" s="320"/>
      <c r="K557" s="321"/>
      <c r="L557" s="322"/>
      <c r="M557" s="323"/>
      <c r="N557" s="324"/>
      <c r="O557" s="325">
        <f t="shared" si="53"/>
        <v>0</v>
      </c>
      <c r="P557" s="326"/>
      <c r="Q557" s="338">
        <f>IF(ISBLANK(A557),0,IF(Set!$F$2="TTC",IF(P557=1,O557-(O557*100)/(100+Set!$C$2),(IF(P557=2,O557-(O557*100)/(100+Set!$C$3),0))),IF(P557=1,O557*Set!$C$2/(100),(IF(P557=2,O557*Set!$C$3/(100),0)))))</f>
        <v>0</v>
      </c>
      <c r="R557" s="335"/>
      <c r="S557" s="336">
        <f t="shared" si="54"/>
        <v>0</v>
      </c>
      <c r="T557" s="337">
        <f t="shared" si="55"/>
        <v>0</v>
      </c>
      <c r="U557" s="336">
        <f t="shared" si="56"/>
        <v>0</v>
      </c>
      <c r="V557" s="336">
        <f t="shared" si="57"/>
        <v>0</v>
      </c>
      <c r="W557" s="336">
        <f t="shared" si="58"/>
        <v>0</v>
      </c>
    </row>
    <row r="558" s="213" customFormat="1" hidden="1" spans="1:23">
      <c r="A558" s="278"/>
      <c r="B558" s="67"/>
      <c r="C558" s="279"/>
      <c r="D558" s="280">
        <f>SUMPRODUCT((Archives!$N$1005:$N$10000=Lang!A$4)*(Archives!$F$1005:$F$10000=$A558)*-Archives!$A$1005:$A$10000)+SUMPRODUCT((Archives!$N$1005:$N$10000=Lang!A$5)*(Archives!$F$1005:$F$10000=$A558)*-Archives!$A$1005:$A$10000)-$C558+$I558</f>
        <v>0</v>
      </c>
      <c r="E558" s="281"/>
      <c r="F558" s="282"/>
      <c r="G558" s="283"/>
      <c r="H558" s="284"/>
      <c r="I558" s="319"/>
      <c r="J558" s="320"/>
      <c r="K558" s="321"/>
      <c r="L558" s="322"/>
      <c r="M558" s="323"/>
      <c r="N558" s="324"/>
      <c r="O558" s="325">
        <f t="shared" si="53"/>
        <v>0</v>
      </c>
      <c r="P558" s="326"/>
      <c r="Q558" s="338">
        <f>IF(ISBLANK(A558),0,IF(Set!$F$2="TTC",IF(P558=1,O558-(O558*100)/(100+Set!$C$2),(IF(P558=2,O558-(O558*100)/(100+Set!$C$3),0))),IF(P558=1,O558*Set!$C$2/(100),(IF(P558=2,O558*Set!$C$3/(100),0)))))</f>
        <v>0</v>
      </c>
      <c r="R558" s="335"/>
      <c r="S558" s="336">
        <f t="shared" si="54"/>
        <v>0</v>
      </c>
      <c r="T558" s="337">
        <f t="shared" si="55"/>
        <v>0</v>
      </c>
      <c r="U558" s="336">
        <f t="shared" si="56"/>
        <v>0</v>
      </c>
      <c r="V558" s="336">
        <f t="shared" si="57"/>
        <v>0</v>
      </c>
      <c r="W558" s="336">
        <f t="shared" si="58"/>
        <v>0</v>
      </c>
    </row>
    <row r="559" s="213" customFormat="1" hidden="1" spans="1:23">
      <c r="A559" s="278"/>
      <c r="B559" s="67"/>
      <c r="C559" s="279"/>
      <c r="D559" s="280">
        <f>SUMPRODUCT((Archives!$N$1005:$N$10000=Lang!A$4)*(Archives!$F$1005:$F$10000=$A559)*-Archives!$A$1005:$A$10000)+SUMPRODUCT((Archives!$N$1005:$N$10000=Lang!A$5)*(Archives!$F$1005:$F$10000=$A559)*-Archives!$A$1005:$A$10000)-$C559+$I559</f>
        <v>0</v>
      </c>
      <c r="E559" s="281"/>
      <c r="F559" s="282"/>
      <c r="G559" s="283"/>
      <c r="H559" s="284"/>
      <c r="I559" s="319"/>
      <c r="J559" s="320"/>
      <c r="K559" s="321"/>
      <c r="L559" s="322"/>
      <c r="M559" s="323"/>
      <c r="N559" s="324"/>
      <c r="O559" s="325">
        <f t="shared" si="53"/>
        <v>0</v>
      </c>
      <c r="P559" s="326"/>
      <c r="Q559" s="338">
        <f>IF(ISBLANK(A559),0,IF(Set!$F$2="TTC",IF(P559=1,O559-(O559*100)/(100+Set!$C$2),(IF(P559=2,O559-(O559*100)/(100+Set!$C$3),0))),IF(P559=1,O559*Set!$C$2/(100),(IF(P559=2,O559*Set!$C$3/(100),0)))))</f>
        <v>0</v>
      </c>
      <c r="R559" s="335"/>
      <c r="S559" s="336">
        <f t="shared" si="54"/>
        <v>0</v>
      </c>
      <c r="T559" s="337">
        <f t="shared" si="55"/>
        <v>0</v>
      </c>
      <c r="U559" s="336">
        <f t="shared" si="56"/>
        <v>0</v>
      </c>
      <c r="V559" s="336">
        <f t="shared" si="57"/>
        <v>0</v>
      </c>
      <c r="W559" s="336">
        <f t="shared" si="58"/>
        <v>0</v>
      </c>
    </row>
    <row r="560" s="213" customFormat="1" hidden="1" spans="1:23">
      <c r="A560" s="278"/>
      <c r="B560" s="67"/>
      <c r="C560" s="279"/>
      <c r="D560" s="280">
        <f>SUMPRODUCT((Archives!$N$1005:$N$10000=Lang!A$4)*(Archives!$F$1005:$F$10000=$A560)*-Archives!$A$1005:$A$10000)+SUMPRODUCT((Archives!$N$1005:$N$10000=Lang!A$5)*(Archives!$F$1005:$F$10000=$A560)*-Archives!$A$1005:$A$10000)-$C560+$I560</f>
        <v>0</v>
      </c>
      <c r="E560" s="281"/>
      <c r="F560" s="282"/>
      <c r="G560" s="283"/>
      <c r="H560" s="284"/>
      <c r="I560" s="319"/>
      <c r="J560" s="320"/>
      <c r="K560" s="321"/>
      <c r="L560" s="322"/>
      <c r="M560" s="323"/>
      <c r="N560" s="324"/>
      <c r="O560" s="325">
        <f t="shared" si="53"/>
        <v>0</v>
      </c>
      <c r="P560" s="326"/>
      <c r="Q560" s="338">
        <f>IF(ISBLANK(A560),0,IF(Set!$F$2="TTC",IF(P560=1,O560-(O560*100)/(100+Set!$C$2),(IF(P560=2,O560-(O560*100)/(100+Set!$C$3),0))),IF(P560=1,O560*Set!$C$2/(100),(IF(P560=2,O560*Set!$C$3/(100),0)))))</f>
        <v>0</v>
      </c>
      <c r="R560" s="335"/>
      <c r="S560" s="336">
        <f t="shared" si="54"/>
        <v>0</v>
      </c>
      <c r="T560" s="337">
        <f t="shared" si="55"/>
        <v>0</v>
      </c>
      <c r="U560" s="336">
        <f t="shared" si="56"/>
        <v>0</v>
      </c>
      <c r="V560" s="336">
        <f t="shared" si="57"/>
        <v>0</v>
      </c>
      <c r="W560" s="336">
        <f t="shared" si="58"/>
        <v>0</v>
      </c>
    </row>
    <row r="561" s="213" customFormat="1" hidden="1" spans="1:23">
      <c r="A561" s="278"/>
      <c r="B561" s="67"/>
      <c r="C561" s="279"/>
      <c r="D561" s="280">
        <f>SUMPRODUCT((Archives!$N$1005:$N$10000=Lang!A$4)*(Archives!$F$1005:$F$10000=$A561)*-Archives!$A$1005:$A$10000)+SUMPRODUCT((Archives!$N$1005:$N$10000=Lang!A$5)*(Archives!$F$1005:$F$10000=$A561)*-Archives!$A$1005:$A$10000)-$C561+$I561</f>
        <v>0</v>
      </c>
      <c r="E561" s="281"/>
      <c r="F561" s="282"/>
      <c r="G561" s="283"/>
      <c r="H561" s="284"/>
      <c r="I561" s="319"/>
      <c r="J561" s="320"/>
      <c r="K561" s="321"/>
      <c r="L561" s="322"/>
      <c r="M561" s="323"/>
      <c r="N561" s="324"/>
      <c r="O561" s="325">
        <f t="shared" si="53"/>
        <v>0</v>
      </c>
      <c r="P561" s="326"/>
      <c r="Q561" s="338">
        <f>IF(ISBLANK(A561),0,IF(Set!$F$2="TTC",IF(P561=1,O561-(O561*100)/(100+Set!$C$2),(IF(P561=2,O561-(O561*100)/(100+Set!$C$3),0))),IF(P561=1,O561*Set!$C$2/(100),(IF(P561=2,O561*Set!$C$3/(100),0)))))</f>
        <v>0</v>
      </c>
      <c r="R561" s="335"/>
      <c r="S561" s="336">
        <f t="shared" si="54"/>
        <v>0</v>
      </c>
      <c r="T561" s="337">
        <f t="shared" si="55"/>
        <v>0</v>
      </c>
      <c r="U561" s="336">
        <f t="shared" si="56"/>
        <v>0</v>
      </c>
      <c r="V561" s="336">
        <f t="shared" si="57"/>
        <v>0</v>
      </c>
      <c r="W561" s="336">
        <f t="shared" si="58"/>
        <v>0</v>
      </c>
    </row>
    <row r="562" s="213" customFormat="1" hidden="1" spans="1:23">
      <c r="A562" s="278"/>
      <c r="B562" s="67"/>
      <c r="C562" s="279"/>
      <c r="D562" s="280">
        <f>SUMPRODUCT((Archives!$N$1005:$N$10000=Lang!A$4)*(Archives!$F$1005:$F$10000=$A562)*-Archives!$A$1005:$A$10000)+SUMPRODUCT((Archives!$N$1005:$N$10000=Lang!A$5)*(Archives!$F$1005:$F$10000=$A562)*-Archives!$A$1005:$A$10000)-$C562+$I562</f>
        <v>0</v>
      </c>
      <c r="E562" s="281"/>
      <c r="F562" s="282"/>
      <c r="G562" s="283"/>
      <c r="H562" s="284"/>
      <c r="I562" s="319"/>
      <c r="J562" s="320"/>
      <c r="K562" s="321"/>
      <c r="L562" s="322"/>
      <c r="M562" s="323"/>
      <c r="N562" s="324"/>
      <c r="O562" s="325">
        <f t="shared" si="53"/>
        <v>0</v>
      </c>
      <c r="P562" s="326"/>
      <c r="Q562" s="338">
        <f>IF(ISBLANK(A562),0,IF(Set!$F$2="TTC",IF(P562=1,O562-(O562*100)/(100+Set!$C$2),(IF(P562=2,O562-(O562*100)/(100+Set!$C$3),0))),IF(P562=1,O562*Set!$C$2/(100),(IF(P562=2,O562*Set!$C$3/(100),0)))))</f>
        <v>0</v>
      </c>
      <c r="R562" s="335"/>
      <c r="S562" s="336">
        <f t="shared" si="54"/>
        <v>0</v>
      </c>
      <c r="T562" s="337">
        <f t="shared" si="55"/>
        <v>0</v>
      </c>
      <c r="U562" s="336">
        <f t="shared" si="56"/>
        <v>0</v>
      </c>
      <c r="V562" s="336">
        <f t="shared" si="57"/>
        <v>0</v>
      </c>
      <c r="W562" s="336">
        <f t="shared" si="58"/>
        <v>0</v>
      </c>
    </row>
    <row r="563" s="213" customFormat="1" hidden="1" spans="1:23">
      <c r="A563" s="278"/>
      <c r="B563" s="67"/>
      <c r="C563" s="279"/>
      <c r="D563" s="280">
        <f>SUMPRODUCT((Archives!$N$1005:$N$10000=Lang!A$4)*(Archives!$F$1005:$F$10000=$A563)*-Archives!$A$1005:$A$10000)+SUMPRODUCT((Archives!$N$1005:$N$10000=Lang!A$5)*(Archives!$F$1005:$F$10000=$A563)*-Archives!$A$1005:$A$10000)-$C563+$I563</f>
        <v>0</v>
      </c>
      <c r="E563" s="281"/>
      <c r="F563" s="282"/>
      <c r="G563" s="283"/>
      <c r="H563" s="284"/>
      <c r="I563" s="319"/>
      <c r="J563" s="320"/>
      <c r="K563" s="321"/>
      <c r="L563" s="322"/>
      <c r="M563" s="323"/>
      <c r="N563" s="324"/>
      <c r="O563" s="325">
        <f t="shared" si="53"/>
        <v>0</v>
      </c>
      <c r="P563" s="326"/>
      <c r="Q563" s="338">
        <f>IF(ISBLANK(A563),0,IF(Set!$F$2="TTC",IF(P563=1,O563-(O563*100)/(100+Set!$C$2),(IF(P563=2,O563-(O563*100)/(100+Set!$C$3),0))),IF(P563=1,O563*Set!$C$2/(100),(IF(P563=2,O563*Set!$C$3/(100),0)))))</f>
        <v>0</v>
      </c>
      <c r="R563" s="335"/>
      <c r="S563" s="336">
        <f t="shared" si="54"/>
        <v>0</v>
      </c>
      <c r="T563" s="337">
        <f t="shared" si="55"/>
        <v>0</v>
      </c>
      <c r="U563" s="336">
        <f t="shared" si="56"/>
        <v>0</v>
      </c>
      <c r="V563" s="336">
        <f t="shared" si="57"/>
        <v>0</v>
      </c>
      <c r="W563" s="336">
        <f t="shared" si="58"/>
        <v>0</v>
      </c>
    </row>
    <row r="564" s="213" customFormat="1" hidden="1" spans="1:23">
      <c r="A564" s="278"/>
      <c r="B564" s="67"/>
      <c r="C564" s="279"/>
      <c r="D564" s="280">
        <f>SUMPRODUCT((Archives!$N$1005:$N$10000=Lang!A$4)*(Archives!$F$1005:$F$10000=$A564)*-Archives!$A$1005:$A$10000)+SUMPRODUCT((Archives!$N$1005:$N$10000=Lang!A$5)*(Archives!$F$1005:$F$10000=$A564)*-Archives!$A$1005:$A$10000)-$C564+$I564</f>
        <v>0</v>
      </c>
      <c r="E564" s="281"/>
      <c r="F564" s="282"/>
      <c r="G564" s="283"/>
      <c r="H564" s="284"/>
      <c r="I564" s="319"/>
      <c r="J564" s="320"/>
      <c r="K564" s="321"/>
      <c r="L564" s="322"/>
      <c r="M564" s="323"/>
      <c r="N564" s="324"/>
      <c r="O564" s="325">
        <f t="shared" si="53"/>
        <v>0</v>
      </c>
      <c r="P564" s="326"/>
      <c r="Q564" s="338">
        <f>IF(ISBLANK(A564),0,IF(Set!$F$2="TTC",IF(P564=1,O564-(O564*100)/(100+Set!$C$2),(IF(P564=2,O564-(O564*100)/(100+Set!$C$3),0))),IF(P564=1,O564*Set!$C$2/(100),(IF(P564=2,O564*Set!$C$3/(100),0)))))</f>
        <v>0</v>
      </c>
      <c r="R564" s="335"/>
      <c r="S564" s="336">
        <f t="shared" si="54"/>
        <v>0</v>
      </c>
      <c r="T564" s="337">
        <f t="shared" si="55"/>
        <v>0</v>
      </c>
      <c r="U564" s="336">
        <f t="shared" si="56"/>
        <v>0</v>
      </c>
      <c r="V564" s="336">
        <f t="shared" si="57"/>
        <v>0</v>
      </c>
      <c r="W564" s="336">
        <f t="shared" si="58"/>
        <v>0</v>
      </c>
    </row>
    <row r="565" s="213" customFormat="1" hidden="1" spans="1:23">
      <c r="A565" s="278"/>
      <c r="B565" s="67"/>
      <c r="C565" s="279"/>
      <c r="D565" s="280">
        <f>SUMPRODUCT((Archives!$N$1005:$N$10000=Lang!A$4)*(Archives!$F$1005:$F$10000=$A565)*-Archives!$A$1005:$A$10000)+SUMPRODUCT((Archives!$N$1005:$N$10000=Lang!A$5)*(Archives!$F$1005:$F$10000=$A565)*-Archives!$A$1005:$A$10000)-$C565+$I565</f>
        <v>0</v>
      </c>
      <c r="E565" s="281"/>
      <c r="F565" s="282"/>
      <c r="G565" s="283"/>
      <c r="H565" s="284"/>
      <c r="I565" s="319"/>
      <c r="J565" s="320"/>
      <c r="K565" s="321"/>
      <c r="L565" s="322"/>
      <c r="M565" s="323"/>
      <c r="N565" s="324"/>
      <c r="O565" s="325">
        <f t="shared" si="53"/>
        <v>0</v>
      </c>
      <c r="P565" s="326"/>
      <c r="Q565" s="338">
        <f>IF(ISBLANK(A565),0,IF(Set!$F$2="TTC",IF(P565=1,O565-(O565*100)/(100+Set!$C$2),(IF(P565=2,O565-(O565*100)/(100+Set!$C$3),0))),IF(P565=1,O565*Set!$C$2/(100),(IF(P565=2,O565*Set!$C$3/(100),0)))))</f>
        <v>0</v>
      </c>
      <c r="R565" s="335"/>
      <c r="S565" s="336">
        <f t="shared" si="54"/>
        <v>0</v>
      </c>
      <c r="T565" s="337">
        <f t="shared" si="55"/>
        <v>0</v>
      </c>
      <c r="U565" s="336">
        <f t="shared" si="56"/>
        <v>0</v>
      </c>
      <c r="V565" s="336">
        <f t="shared" si="57"/>
        <v>0</v>
      </c>
      <c r="W565" s="336">
        <f t="shared" si="58"/>
        <v>0</v>
      </c>
    </row>
    <row r="566" s="213" customFormat="1" hidden="1" spans="1:23">
      <c r="A566" s="278"/>
      <c r="B566" s="67"/>
      <c r="C566" s="279"/>
      <c r="D566" s="280">
        <f>SUMPRODUCT((Archives!$N$1005:$N$10000=Lang!A$4)*(Archives!$F$1005:$F$10000=$A566)*-Archives!$A$1005:$A$10000)+SUMPRODUCT((Archives!$N$1005:$N$10000=Lang!A$5)*(Archives!$F$1005:$F$10000=$A566)*-Archives!$A$1005:$A$10000)-$C566+$I566</f>
        <v>0</v>
      </c>
      <c r="E566" s="281"/>
      <c r="F566" s="282"/>
      <c r="G566" s="283"/>
      <c r="H566" s="284"/>
      <c r="I566" s="319"/>
      <c r="J566" s="320"/>
      <c r="K566" s="321"/>
      <c r="L566" s="322"/>
      <c r="M566" s="323"/>
      <c r="N566" s="324"/>
      <c r="O566" s="325">
        <f t="shared" si="53"/>
        <v>0</v>
      </c>
      <c r="P566" s="326"/>
      <c r="Q566" s="338">
        <f>IF(ISBLANK(A566),0,IF(Set!$F$2="TTC",IF(P566=1,O566-(O566*100)/(100+Set!$C$2),(IF(P566=2,O566-(O566*100)/(100+Set!$C$3),0))),IF(P566=1,O566*Set!$C$2/(100),(IF(P566=2,O566*Set!$C$3/(100),0)))))</f>
        <v>0</v>
      </c>
      <c r="R566" s="335"/>
      <c r="S566" s="336">
        <f t="shared" si="54"/>
        <v>0</v>
      </c>
      <c r="T566" s="337">
        <f t="shared" si="55"/>
        <v>0</v>
      </c>
      <c r="U566" s="336">
        <f t="shared" si="56"/>
        <v>0</v>
      </c>
      <c r="V566" s="336">
        <f t="shared" si="57"/>
        <v>0</v>
      </c>
      <c r="W566" s="336">
        <f t="shared" si="58"/>
        <v>0</v>
      </c>
    </row>
    <row r="567" s="213" customFormat="1" hidden="1" spans="1:23">
      <c r="A567" s="278"/>
      <c r="B567" s="67"/>
      <c r="C567" s="279"/>
      <c r="D567" s="280">
        <f>SUMPRODUCT((Archives!$N$1005:$N$10000=Lang!A$4)*(Archives!$F$1005:$F$10000=$A567)*-Archives!$A$1005:$A$10000)+SUMPRODUCT((Archives!$N$1005:$N$10000=Lang!A$5)*(Archives!$F$1005:$F$10000=$A567)*-Archives!$A$1005:$A$10000)-$C567+$I567</f>
        <v>0</v>
      </c>
      <c r="E567" s="281"/>
      <c r="F567" s="282"/>
      <c r="G567" s="283"/>
      <c r="H567" s="284"/>
      <c r="I567" s="319"/>
      <c r="J567" s="320"/>
      <c r="K567" s="321"/>
      <c r="L567" s="322"/>
      <c r="M567" s="323"/>
      <c r="N567" s="324"/>
      <c r="O567" s="325">
        <f t="shared" si="53"/>
        <v>0</v>
      </c>
      <c r="P567" s="326"/>
      <c r="Q567" s="338">
        <f>IF(ISBLANK(A567),0,IF(Set!$F$2="TTC",IF(P567=1,O567-(O567*100)/(100+Set!$C$2),(IF(P567=2,O567-(O567*100)/(100+Set!$C$3),0))),IF(P567=1,O567*Set!$C$2/(100),(IF(P567=2,O567*Set!$C$3/(100),0)))))</f>
        <v>0</v>
      </c>
      <c r="R567" s="335"/>
      <c r="S567" s="336">
        <f t="shared" si="54"/>
        <v>0</v>
      </c>
      <c r="T567" s="337">
        <f t="shared" si="55"/>
        <v>0</v>
      </c>
      <c r="U567" s="336">
        <f t="shared" si="56"/>
        <v>0</v>
      </c>
      <c r="V567" s="336">
        <f t="shared" si="57"/>
        <v>0</v>
      </c>
      <c r="W567" s="336">
        <f t="shared" si="58"/>
        <v>0</v>
      </c>
    </row>
    <row r="568" s="213" customFormat="1" hidden="1" spans="1:23">
      <c r="A568" s="278"/>
      <c r="B568" s="67"/>
      <c r="C568" s="279"/>
      <c r="D568" s="280">
        <f>SUMPRODUCT((Archives!$N$1005:$N$10000=Lang!A$4)*(Archives!$F$1005:$F$10000=$A568)*-Archives!$A$1005:$A$10000)+SUMPRODUCT((Archives!$N$1005:$N$10000=Lang!A$5)*(Archives!$F$1005:$F$10000=$A568)*-Archives!$A$1005:$A$10000)-$C568+$I568</f>
        <v>0</v>
      </c>
      <c r="E568" s="281"/>
      <c r="F568" s="282"/>
      <c r="G568" s="283"/>
      <c r="H568" s="284"/>
      <c r="I568" s="319"/>
      <c r="J568" s="320"/>
      <c r="K568" s="321"/>
      <c r="L568" s="322"/>
      <c r="M568" s="323"/>
      <c r="N568" s="324"/>
      <c r="O568" s="325">
        <f t="shared" si="53"/>
        <v>0</v>
      </c>
      <c r="P568" s="326"/>
      <c r="Q568" s="338">
        <f>IF(ISBLANK(A568),0,IF(Set!$F$2="TTC",IF(P568=1,O568-(O568*100)/(100+Set!$C$2),(IF(P568=2,O568-(O568*100)/(100+Set!$C$3),0))),IF(P568=1,O568*Set!$C$2/(100),(IF(P568=2,O568*Set!$C$3/(100),0)))))</f>
        <v>0</v>
      </c>
      <c r="R568" s="335"/>
      <c r="S568" s="336">
        <f t="shared" si="54"/>
        <v>0</v>
      </c>
      <c r="T568" s="337">
        <f t="shared" si="55"/>
        <v>0</v>
      </c>
      <c r="U568" s="336">
        <f t="shared" si="56"/>
        <v>0</v>
      </c>
      <c r="V568" s="336">
        <f t="shared" si="57"/>
        <v>0</v>
      </c>
      <c r="W568" s="336">
        <f t="shared" si="58"/>
        <v>0</v>
      </c>
    </row>
    <row r="569" s="213" customFormat="1" hidden="1" spans="1:23">
      <c r="A569" s="278"/>
      <c r="B569" s="67"/>
      <c r="C569" s="279"/>
      <c r="D569" s="280">
        <f>SUMPRODUCT((Archives!$N$1005:$N$10000=Lang!A$4)*(Archives!$F$1005:$F$10000=$A569)*-Archives!$A$1005:$A$10000)+SUMPRODUCT((Archives!$N$1005:$N$10000=Lang!A$5)*(Archives!$F$1005:$F$10000=$A569)*-Archives!$A$1005:$A$10000)-$C569+$I569</f>
        <v>0</v>
      </c>
      <c r="E569" s="281"/>
      <c r="F569" s="282"/>
      <c r="G569" s="283"/>
      <c r="H569" s="284"/>
      <c r="I569" s="319"/>
      <c r="J569" s="320"/>
      <c r="K569" s="321"/>
      <c r="L569" s="322"/>
      <c r="M569" s="323"/>
      <c r="N569" s="324"/>
      <c r="O569" s="325">
        <f t="shared" si="53"/>
        <v>0</v>
      </c>
      <c r="P569" s="326"/>
      <c r="Q569" s="338">
        <f>IF(ISBLANK(A569),0,IF(Set!$F$2="TTC",IF(P569=1,O569-(O569*100)/(100+Set!$C$2),(IF(P569=2,O569-(O569*100)/(100+Set!$C$3),0))),IF(P569=1,O569*Set!$C$2/(100),(IF(P569=2,O569*Set!$C$3/(100),0)))))</f>
        <v>0</v>
      </c>
      <c r="R569" s="335"/>
      <c r="S569" s="336">
        <f t="shared" si="54"/>
        <v>0</v>
      </c>
      <c r="T569" s="337">
        <f t="shared" si="55"/>
        <v>0</v>
      </c>
      <c r="U569" s="336">
        <f t="shared" si="56"/>
        <v>0</v>
      </c>
      <c r="V569" s="336">
        <f t="shared" si="57"/>
        <v>0</v>
      </c>
      <c r="W569" s="336">
        <f t="shared" si="58"/>
        <v>0</v>
      </c>
    </row>
    <row r="570" s="213" customFormat="1" hidden="1" spans="1:23">
      <c r="A570" s="278"/>
      <c r="B570" s="67"/>
      <c r="C570" s="279"/>
      <c r="D570" s="280">
        <f>SUMPRODUCT((Archives!$N$1005:$N$10000=Lang!A$4)*(Archives!$F$1005:$F$10000=$A570)*-Archives!$A$1005:$A$10000)+SUMPRODUCT((Archives!$N$1005:$N$10000=Lang!A$5)*(Archives!$F$1005:$F$10000=$A570)*-Archives!$A$1005:$A$10000)-$C570+$I570</f>
        <v>0</v>
      </c>
      <c r="E570" s="281"/>
      <c r="F570" s="282"/>
      <c r="G570" s="283"/>
      <c r="H570" s="284"/>
      <c r="I570" s="319"/>
      <c r="J570" s="320"/>
      <c r="K570" s="321"/>
      <c r="L570" s="322"/>
      <c r="M570" s="323"/>
      <c r="N570" s="324"/>
      <c r="O570" s="325">
        <f t="shared" si="53"/>
        <v>0</v>
      </c>
      <c r="P570" s="326"/>
      <c r="Q570" s="338">
        <f>IF(ISBLANK(A570),0,IF(Set!$F$2="TTC",IF(P570=1,O570-(O570*100)/(100+Set!$C$2),(IF(P570=2,O570-(O570*100)/(100+Set!$C$3),0))),IF(P570=1,O570*Set!$C$2/(100),(IF(P570=2,O570*Set!$C$3/(100),0)))))</f>
        <v>0</v>
      </c>
      <c r="R570" s="335"/>
      <c r="S570" s="336">
        <f t="shared" si="54"/>
        <v>0</v>
      </c>
      <c r="T570" s="337">
        <f t="shared" si="55"/>
        <v>0</v>
      </c>
      <c r="U570" s="336">
        <f t="shared" si="56"/>
        <v>0</v>
      </c>
      <c r="V570" s="336">
        <f t="shared" si="57"/>
        <v>0</v>
      </c>
      <c r="W570" s="336">
        <f t="shared" si="58"/>
        <v>0</v>
      </c>
    </row>
    <row r="571" s="213" customFormat="1" hidden="1" spans="1:23">
      <c r="A571" s="278"/>
      <c r="B571" s="67"/>
      <c r="C571" s="279"/>
      <c r="D571" s="280">
        <f>SUMPRODUCT((Archives!$N$1005:$N$10000=Lang!A$4)*(Archives!$F$1005:$F$10000=$A571)*-Archives!$A$1005:$A$10000)+SUMPRODUCT((Archives!$N$1005:$N$10000=Lang!A$5)*(Archives!$F$1005:$F$10000=$A571)*-Archives!$A$1005:$A$10000)-$C571+$I571</f>
        <v>0</v>
      </c>
      <c r="E571" s="281"/>
      <c r="F571" s="282"/>
      <c r="G571" s="283"/>
      <c r="H571" s="284"/>
      <c r="I571" s="319"/>
      <c r="J571" s="320"/>
      <c r="K571" s="321"/>
      <c r="L571" s="322"/>
      <c r="M571" s="323"/>
      <c r="N571" s="324"/>
      <c r="O571" s="325">
        <f t="shared" si="53"/>
        <v>0</v>
      </c>
      <c r="P571" s="326"/>
      <c r="Q571" s="338">
        <f>IF(ISBLANK(A571),0,IF(Set!$F$2="TTC",IF(P571=1,O571-(O571*100)/(100+Set!$C$2),(IF(P571=2,O571-(O571*100)/(100+Set!$C$3),0))),IF(P571=1,O571*Set!$C$2/(100),(IF(P571=2,O571*Set!$C$3/(100),0)))))</f>
        <v>0</v>
      </c>
      <c r="R571" s="335"/>
      <c r="S571" s="336">
        <f t="shared" si="54"/>
        <v>0</v>
      </c>
      <c r="T571" s="337">
        <f t="shared" si="55"/>
        <v>0</v>
      </c>
      <c r="U571" s="336">
        <f t="shared" si="56"/>
        <v>0</v>
      </c>
      <c r="V571" s="336">
        <f t="shared" si="57"/>
        <v>0</v>
      </c>
      <c r="W571" s="336">
        <f t="shared" si="58"/>
        <v>0</v>
      </c>
    </row>
    <row r="572" s="213" customFormat="1" hidden="1" spans="1:23">
      <c r="A572" s="278"/>
      <c r="B572" s="67"/>
      <c r="C572" s="279"/>
      <c r="D572" s="280">
        <f>SUMPRODUCT((Archives!$N$1005:$N$10000=Lang!A$4)*(Archives!$F$1005:$F$10000=$A572)*-Archives!$A$1005:$A$10000)+SUMPRODUCT((Archives!$N$1005:$N$10000=Lang!A$5)*(Archives!$F$1005:$F$10000=$A572)*-Archives!$A$1005:$A$10000)-$C572+$I572</f>
        <v>0</v>
      </c>
      <c r="E572" s="281"/>
      <c r="F572" s="282"/>
      <c r="G572" s="283"/>
      <c r="H572" s="284"/>
      <c r="I572" s="319"/>
      <c r="J572" s="320"/>
      <c r="K572" s="321"/>
      <c r="L572" s="322"/>
      <c r="M572" s="323"/>
      <c r="N572" s="324"/>
      <c r="O572" s="325">
        <f t="shared" si="53"/>
        <v>0</v>
      </c>
      <c r="P572" s="326"/>
      <c r="Q572" s="338">
        <f>IF(ISBLANK(A572),0,IF(Set!$F$2="TTC",IF(P572=1,O572-(O572*100)/(100+Set!$C$2),(IF(P572=2,O572-(O572*100)/(100+Set!$C$3),0))),IF(P572=1,O572*Set!$C$2/(100),(IF(P572=2,O572*Set!$C$3/(100),0)))))</f>
        <v>0</v>
      </c>
      <c r="R572" s="335"/>
      <c r="S572" s="336">
        <f t="shared" si="54"/>
        <v>0</v>
      </c>
      <c r="T572" s="337">
        <f t="shared" si="55"/>
        <v>0</v>
      </c>
      <c r="U572" s="336">
        <f t="shared" si="56"/>
        <v>0</v>
      </c>
      <c r="V572" s="336">
        <f t="shared" si="57"/>
        <v>0</v>
      </c>
      <c r="W572" s="336">
        <f t="shared" si="58"/>
        <v>0</v>
      </c>
    </row>
    <row r="573" s="213" customFormat="1" hidden="1" spans="1:23">
      <c r="A573" s="278"/>
      <c r="B573" s="67"/>
      <c r="C573" s="279"/>
      <c r="D573" s="280">
        <f>SUMPRODUCT((Archives!$N$1005:$N$10000=Lang!A$4)*(Archives!$F$1005:$F$10000=$A573)*-Archives!$A$1005:$A$10000)+SUMPRODUCT((Archives!$N$1005:$N$10000=Lang!A$5)*(Archives!$F$1005:$F$10000=$A573)*-Archives!$A$1005:$A$10000)-$C573+$I573</f>
        <v>0</v>
      </c>
      <c r="E573" s="281"/>
      <c r="F573" s="282"/>
      <c r="G573" s="283"/>
      <c r="H573" s="284"/>
      <c r="I573" s="319"/>
      <c r="J573" s="320"/>
      <c r="K573" s="321"/>
      <c r="L573" s="322"/>
      <c r="M573" s="323"/>
      <c r="N573" s="324"/>
      <c r="O573" s="325">
        <f t="shared" si="53"/>
        <v>0</v>
      </c>
      <c r="P573" s="326"/>
      <c r="Q573" s="338">
        <f>IF(ISBLANK(A573),0,IF(Set!$F$2="TTC",IF(P573=1,O573-(O573*100)/(100+Set!$C$2),(IF(P573=2,O573-(O573*100)/(100+Set!$C$3),0))),IF(P573=1,O573*Set!$C$2/(100),(IF(P573=2,O573*Set!$C$3/(100),0)))))</f>
        <v>0</v>
      </c>
      <c r="R573" s="335"/>
      <c r="S573" s="336">
        <f t="shared" si="54"/>
        <v>0</v>
      </c>
      <c r="T573" s="337">
        <f t="shared" si="55"/>
        <v>0</v>
      </c>
      <c r="U573" s="336">
        <f t="shared" si="56"/>
        <v>0</v>
      </c>
      <c r="V573" s="336">
        <f t="shared" si="57"/>
        <v>0</v>
      </c>
      <c r="W573" s="336">
        <f t="shared" si="58"/>
        <v>0</v>
      </c>
    </row>
    <row r="574" s="213" customFormat="1" hidden="1" spans="1:23">
      <c r="A574" s="278"/>
      <c r="B574" s="67"/>
      <c r="C574" s="279"/>
      <c r="D574" s="280">
        <f>SUMPRODUCT((Archives!$N$1005:$N$10000=Lang!A$4)*(Archives!$F$1005:$F$10000=$A574)*-Archives!$A$1005:$A$10000)+SUMPRODUCT((Archives!$N$1005:$N$10000=Lang!A$5)*(Archives!$F$1005:$F$10000=$A574)*-Archives!$A$1005:$A$10000)-$C574+$I574</f>
        <v>0</v>
      </c>
      <c r="E574" s="281"/>
      <c r="F574" s="282"/>
      <c r="G574" s="283"/>
      <c r="H574" s="284"/>
      <c r="I574" s="319"/>
      <c r="J574" s="320"/>
      <c r="K574" s="321"/>
      <c r="L574" s="322"/>
      <c r="M574" s="323"/>
      <c r="N574" s="324"/>
      <c r="O574" s="325">
        <f t="shared" si="53"/>
        <v>0</v>
      </c>
      <c r="P574" s="326"/>
      <c r="Q574" s="338">
        <f>IF(ISBLANK(A574),0,IF(Set!$F$2="TTC",IF(P574=1,O574-(O574*100)/(100+Set!$C$2),(IF(P574=2,O574-(O574*100)/(100+Set!$C$3),0))),IF(P574=1,O574*Set!$C$2/(100),(IF(P574=2,O574*Set!$C$3/(100),0)))))</f>
        <v>0</v>
      </c>
      <c r="R574" s="335"/>
      <c r="S574" s="336">
        <f t="shared" si="54"/>
        <v>0</v>
      </c>
      <c r="T574" s="337">
        <f t="shared" si="55"/>
        <v>0</v>
      </c>
      <c r="U574" s="336">
        <f t="shared" si="56"/>
        <v>0</v>
      </c>
      <c r="V574" s="336">
        <f t="shared" si="57"/>
        <v>0</v>
      </c>
      <c r="W574" s="336">
        <f t="shared" si="58"/>
        <v>0</v>
      </c>
    </row>
    <row r="575" s="213" customFormat="1" hidden="1" spans="1:23">
      <c r="A575" s="278"/>
      <c r="B575" s="67"/>
      <c r="C575" s="279"/>
      <c r="D575" s="280">
        <f>SUMPRODUCT((Archives!$N$1005:$N$10000=Lang!A$4)*(Archives!$F$1005:$F$10000=$A575)*-Archives!$A$1005:$A$10000)+SUMPRODUCT((Archives!$N$1005:$N$10000=Lang!A$5)*(Archives!$F$1005:$F$10000=$A575)*-Archives!$A$1005:$A$10000)-$C575+$I575</f>
        <v>0</v>
      </c>
      <c r="E575" s="281"/>
      <c r="F575" s="282"/>
      <c r="G575" s="283"/>
      <c r="H575" s="284"/>
      <c r="I575" s="319"/>
      <c r="J575" s="320"/>
      <c r="K575" s="321"/>
      <c r="L575" s="322"/>
      <c r="M575" s="323"/>
      <c r="N575" s="324"/>
      <c r="O575" s="325">
        <f t="shared" si="53"/>
        <v>0</v>
      </c>
      <c r="P575" s="326"/>
      <c r="Q575" s="338">
        <f>IF(ISBLANK(A575),0,IF(Set!$F$2="TTC",IF(P575=1,O575-(O575*100)/(100+Set!$C$2),(IF(P575=2,O575-(O575*100)/(100+Set!$C$3),0))),IF(P575=1,O575*Set!$C$2/(100),(IF(P575=2,O575*Set!$C$3/(100),0)))))</f>
        <v>0</v>
      </c>
      <c r="R575" s="335"/>
      <c r="S575" s="336">
        <f t="shared" si="54"/>
        <v>0</v>
      </c>
      <c r="T575" s="337">
        <f t="shared" si="55"/>
        <v>0</v>
      </c>
      <c r="U575" s="336">
        <f t="shared" si="56"/>
        <v>0</v>
      </c>
      <c r="V575" s="336">
        <f t="shared" si="57"/>
        <v>0</v>
      </c>
      <c r="W575" s="336">
        <f t="shared" si="58"/>
        <v>0</v>
      </c>
    </row>
    <row r="576" s="213" customFormat="1" hidden="1" spans="1:23">
      <c r="A576" s="278"/>
      <c r="B576" s="67"/>
      <c r="C576" s="279"/>
      <c r="D576" s="280">
        <f>SUMPRODUCT((Archives!$N$1005:$N$10000=Lang!A$4)*(Archives!$F$1005:$F$10000=$A576)*-Archives!$A$1005:$A$10000)+SUMPRODUCT((Archives!$N$1005:$N$10000=Lang!A$5)*(Archives!$F$1005:$F$10000=$A576)*-Archives!$A$1005:$A$10000)-$C576+$I576</f>
        <v>0</v>
      </c>
      <c r="E576" s="281"/>
      <c r="F576" s="282"/>
      <c r="G576" s="283"/>
      <c r="H576" s="284"/>
      <c r="I576" s="319"/>
      <c r="J576" s="320"/>
      <c r="K576" s="321"/>
      <c r="L576" s="322"/>
      <c r="M576" s="323"/>
      <c r="N576" s="324"/>
      <c r="O576" s="325">
        <f t="shared" si="53"/>
        <v>0</v>
      </c>
      <c r="P576" s="326"/>
      <c r="Q576" s="338">
        <f>IF(ISBLANK(A576),0,IF(Set!$F$2="TTC",IF(P576=1,O576-(O576*100)/(100+Set!$C$2),(IF(P576=2,O576-(O576*100)/(100+Set!$C$3),0))),IF(P576=1,O576*Set!$C$2/(100),(IF(P576=2,O576*Set!$C$3/(100),0)))))</f>
        <v>0</v>
      </c>
      <c r="R576" s="335"/>
      <c r="S576" s="336">
        <f t="shared" si="54"/>
        <v>0</v>
      </c>
      <c r="T576" s="337">
        <f t="shared" si="55"/>
        <v>0</v>
      </c>
      <c r="U576" s="336">
        <f t="shared" si="56"/>
        <v>0</v>
      </c>
      <c r="V576" s="336">
        <f t="shared" si="57"/>
        <v>0</v>
      </c>
      <c r="W576" s="336">
        <f t="shared" si="58"/>
        <v>0</v>
      </c>
    </row>
    <row r="577" s="213" customFormat="1" hidden="1" spans="1:23">
      <c r="A577" s="278"/>
      <c r="B577" s="67"/>
      <c r="C577" s="279"/>
      <c r="D577" s="280">
        <f>SUMPRODUCT((Archives!$N$1005:$N$10000=Lang!A$4)*(Archives!$F$1005:$F$10000=$A577)*-Archives!$A$1005:$A$10000)+SUMPRODUCT((Archives!$N$1005:$N$10000=Lang!A$5)*(Archives!$F$1005:$F$10000=$A577)*-Archives!$A$1005:$A$10000)-$C577+$I577</f>
        <v>0</v>
      </c>
      <c r="E577" s="281"/>
      <c r="F577" s="282"/>
      <c r="G577" s="283"/>
      <c r="H577" s="284"/>
      <c r="I577" s="319"/>
      <c r="J577" s="320"/>
      <c r="K577" s="321"/>
      <c r="L577" s="322"/>
      <c r="M577" s="323"/>
      <c r="N577" s="324"/>
      <c r="O577" s="325">
        <f t="shared" si="53"/>
        <v>0</v>
      </c>
      <c r="P577" s="326"/>
      <c r="Q577" s="338">
        <f>IF(ISBLANK(A577),0,IF(Set!$F$2="TTC",IF(P577=1,O577-(O577*100)/(100+Set!$C$2),(IF(P577=2,O577-(O577*100)/(100+Set!$C$3),0))),IF(P577=1,O577*Set!$C$2/(100),(IF(P577=2,O577*Set!$C$3/(100),0)))))</f>
        <v>0</v>
      </c>
      <c r="R577" s="335"/>
      <c r="S577" s="336">
        <f t="shared" si="54"/>
        <v>0</v>
      </c>
      <c r="T577" s="337">
        <f t="shared" si="55"/>
        <v>0</v>
      </c>
      <c r="U577" s="336">
        <f t="shared" si="56"/>
        <v>0</v>
      </c>
      <c r="V577" s="336">
        <f t="shared" si="57"/>
        <v>0</v>
      </c>
      <c r="W577" s="336">
        <f t="shared" si="58"/>
        <v>0</v>
      </c>
    </row>
    <row r="578" s="213" customFormat="1" hidden="1" spans="1:23">
      <c r="A578" s="278"/>
      <c r="B578" s="67"/>
      <c r="C578" s="279"/>
      <c r="D578" s="280">
        <f>SUMPRODUCT((Archives!$N$1005:$N$10000=Lang!A$4)*(Archives!$F$1005:$F$10000=$A578)*-Archives!$A$1005:$A$10000)+SUMPRODUCT((Archives!$N$1005:$N$10000=Lang!A$5)*(Archives!$F$1005:$F$10000=$A578)*-Archives!$A$1005:$A$10000)-$C578+$I578</f>
        <v>0</v>
      </c>
      <c r="E578" s="281"/>
      <c r="F578" s="282"/>
      <c r="G578" s="283"/>
      <c r="H578" s="284"/>
      <c r="I578" s="319"/>
      <c r="J578" s="320"/>
      <c r="K578" s="321"/>
      <c r="L578" s="322"/>
      <c r="M578" s="323"/>
      <c r="N578" s="324"/>
      <c r="O578" s="325">
        <f t="shared" si="53"/>
        <v>0</v>
      </c>
      <c r="P578" s="326"/>
      <c r="Q578" s="338">
        <f>IF(ISBLANK(A578),0,IF(Set!$F$2="TTC",IF(P578=1,O578-(O578*100)/(100+Set!$C$2),(IF(P578=2,O578-(O578*100)/(100+Set!$C$3),0))),IF(P578=1,O578*Set!$C$2/(100),(IF(P578=2,O578*Set!$C$3/(100),0)))))</f>
        <v>0</v>
      </c>
      <c r="R578" s="335"/>
      <c r="S578" s="336">
        <f t="shared" si="54"/>
        <v>0</v>
      </c>
      <c r="T578" s="337">
        <f t="shared" si="55"/>
        <v>0</v>
      </c>
      <c r="U578" s="336">
        <f t="shared" si="56"/>
        <v>0</v>
      </c>
      <c r="V578" s="336">
        <f t="shared" si="57"/>
        <v>0</v>
      </c>
      <c r="W578" s="336">
        <f t="shared" si="58"/>
        <v>0</v>
      </c>
    </row>
    <row r="579" s="213" customFormat="1" hidden="1" spans="1:23">
      <c r="A579" s="278"/>
      <c r="B579" s="67"/>
      <c r="C579" s="279"/>
      <c r="D579" s="280">
        <f>SUMPRODUCT((Archives!$N$1005:$N$10000=Lang!A$4)*(Archives!$F$1005:$F$10000=$A579)*-Archives!$A$1005:$A$10000)+SUMPRODUCT((Archives!$N$1005:$N$10000=Lang!A$5)*(Archives!$F$1005:$F$10000=$A579)*-Archives!$A$1005:$A$10000)-$C579+$I579</f>
        <v>0</v>
      </c>
      <c r="E579" s="281"/>
      <c r="F579" s="282"/>
      <c r="G579" s="283"/>
      <c r="H579" s="284"/>
      <c r="I579" s="319"/>
      <c r="J579" s="320"/>
      <c r="K579" s="321"/>
      <c r="L579" s="322"/>
      <c r="M579" s="323"/>
      <c r="N579" s="324"/>
      <c r="O579" s="325">
        <f t="shared" si="53"/>
        <v>0</v>
      </c>
      <c r="P579" s="326"/>
      <c r="Q579" s="338">
        <f>IF(ISBLANK(A579),0,IF(Set!$F$2="TTC",IF(P579=1,O579-(O579*100)/(100+Set!$C$2),(IF(P579=2,O579-(O579*100)/(100+Set!$C$3),0))),IF(P579=1,O579*Set!$C$2/(100),(IF(P579=2,O579*Set!$C$3/(100),0)))))</f>
        <v>0</v>
      </c>
      <c r="R579" s="335"/>
      <c r="S579" s="336">
        <f t="shared" si="54"/>
        <v>0</v>
      </c>
      <c r="T579" s="337">
        <f t="shared" si="55"/>
        <v>0</v>
      </c>
      <c r="U579" s="336">
        <f t="shared" si="56"/>
        <v>0</v>
      </c>
      <c r="V579" s="336">
        <f t="shared" si="57"/>
        <v>0</v>
      </c>
      <c r="W579" s="336">
        <f t="shared" si="58"/>
        <v>0</v>
      </c>
    </row>
    <row r="580" s="213" customFormat="1" hidden="1" spans="1:23">
      <c r="A580" s="278"/>
      <c r="B580" s="67"/>
      <c r="C580" s="279"/>
      <c r="D580" s="280">
        <f>SUMPRODUCT((Archives!$N$1005:$N$10000=Lang!A$4)*(Archives!$F$1005:$F$10000=$A580)*-Archives!$A$1005:$A$10000)+SUMPRODUCT((Archives!$N$1005:$N$10000=Lang!A$5)*(Archives!$F$1005:$F$10000=$A580)*-Archives!$A$1005:$A$10000)-$C580+$I580</f>
        <v>0</v>
      </c>
      <c r="E580" s="281"/>
      <c r="F580" s="282"/>
      <c r="G580" s="283"/>
      <c r="H580" s="284"/>
      <c r="I580" s="319"/>
      <c r="J580" s="320"/>
      <c r="K580" s="321"/>
      <c r="L580" s="322"/>
      <c r="M580" s="323"/>
      <c r="N580" s="324"/>
      <c r="O580" s="325">
        <f t="shared" si="53"/>
        <v>0</v>
      </c>
      <c r="P580" s="326"/>
      <c r="Q580" s="338">
        <f>IF(ISBLANK(A580),0,IF(Set!$F$2="TTC",IF(P580=1,O580-(O580*100)/(100+Set!$C$2),(IF(P580=2,O580-(O580*100)/(100+Set!$C$3),0))),IF(P580=1,O580*Set!$C$2/(100),(IF(P580=2,O580*Set!$C$3/(100),0)))))</f>
        <v>0</v>
      </c>
      <c r="R580" s="335"/>
      <c r="S580" s="336">
        <f t="shared" si="54"/>
        <v>0</v>
      </c>
      <c r="T580" s="337">
        <f t="shared" si="55"/>
        <v>0</v>
      </c>
      <c r="U580" s="336">
        <f t="shared" si="56"/>
        <v>0</v>
      </c>
      <c r="V580" s="336">
        <f t="shared" si="57"/>
        <v>0</v>
      </c>
      <c r="W580" s="336">
        <f t="shared" si="58"/>
        <v>0</v>
      </c>
    </row>
    <row r="581" s="213" customFormat="1" hidden="1" spans="1:23">
      <c r="A581" s="278"/>
      <c r="B581" s="67"/>
      <c r="C581" s="279"/>
      <c r="D581" s="280">
        <f>SUMPRODUCT((Archives!$N$1005:$N$10000=Lang!A$4)*(Archives!$F$1005:$F$10000=$A581)*-Archives!$A$1005:$A$10000)+SUMPRODUCT((Archives!$N$1005:$N$10000=Lang!A$5)*(Archives!$F$1005:$F$10000=$A581)*-Archives!$A$1005:$A$10000)-$C581+$I581</f>
        <v>0</v>
      </c>
      <c r="E581" s="281"/>
      <c r="F581" s="282"/>
      <c r="G581" s="283"/>
      <c r="H581" s="284"/>
      <c r="I581" s="319"/>
      <c r="J581" s="320"/>
      <c r="K581" s="321"/>
      <c r="L581" s="322"/>
      <c r="M581" s="323"/>
      <c r="N581" s="324"/>
      <c r="O581" s="325">
        <f t="shared" si="53"/>
        <v>0</v>
      </c>
      <c r="P581" s="326"/>
      <c r="Q581" s="338">
        <f>IF(ISBLANK(A581),0,IF(Set!$F$2="TTC",IF(P581=1,O581-(O581*100)/(100+Set!$C$2),(IF(P581=2,O581-(O581*100)/(100+Set!$C$3),0))),IF(P581=1,O581*Set!$C$2/(100),(IF(P581=2,O581*Set!$C$3/(100),0)))))</f>
        <v>0</v>
      </c>
      <c r="R581" s="335"/>
      <c r="S581" s="336">
        <f t="shared" si="54"/>
        <v>0</v>
      </c>
      <c r="T581" s="337">
        <f t="shared" si="55"/>
        <v>0</v>
      </c>
      <c r="U581" s="336">
        <f t="shared" si="56"/>
        <v>0</v>
      </c>
      <c r="V581" s="336">
        <f t="shared" si="57"/>
        <v>0</v>
      </c>
      <c r="W581" s="336">
        <f t="shared" si="58"/>
        <v>0</v>
      </c>
    </row>
    <row r="582" s="213" customFormat="1" hidden="1" spans="1:23">
      <c r="A582" s="278"/>
      <c r="B582" s="67"/>
      <c r="C582" s="279"/>
      <c r="D582" s="280">
        <f>SUMPRODUCT((Archives!$N$1005:$N$10000=Lang!A$4)*(Archives!$F$1005:$F$10000=$A582)*-Archives!$A$1005:$A$10000)+SUMPRODUCT((Archives!$N$1005:$N$10000=Lang!A$5)*(Archives!$F$1005:$F$10000=$A582)*-Archives!$A$1005:$A$10000)-$C582+$I582</f>
        <v>0</v>
      </c>
      <c r="E582" s="281"/>
      <c r="F582" s="282"/>
      <c r="G582" s="283"/>
      <c r="H582" s="284"/>
      <c r="I582" s="319"/>
      <c r="J582" s="320"/>
      <c r="K582" s="321"/>
      <c r="L582" s="322"/>
      <c r="M582" s="323"/>
      <c r="N582" s="324"/>
      <c r="O582" s="325">
        <f t="shared" si="53"/>
        <v>0</v>
      </c>
      <c r="P582" s="326"/>
      <c r="Q582" s="338">
        <f>IF(ISBLANK(A582),0,IF(Set!$F$2="TTC",IF(P582=1,O582-(O582*100)/(100+Set!$C$2),(IF(P582=2,O582-(O582*100)/(100+Set!$C$3),0))),IF(P582=1,O582*Set!$C$2/(100),(IF(P582=2,O582*Set!$C$3/(100),0)))))</f>
        <v>0</v>
      </c>
      <c r="R582" s="335"/>
      <c r="S582" s="336">
        <f t="shared" si="54"/>
        <v>0</v>
      </c>
      <c r="T582" s="337">
        <f t="shared" si="55"/>
        <v>0</v>
      </c>
      <c r="U582" s="336">
        <f t="shared" si="56"/>
        <v>0</v>
      </c>
      <c r="V582" s="336">
        <f t="shared" si="57"/>
        <v>0</v>
      </c>
      <c r="W582" s="336">
        <f t="shared" si="58"/>
        <v>0</v>
      </c>
    </row>
    <row r="583" s="213" customFormat="1" hidden="1" spans="1:23">
      <c r="A583" s="278"/>
      <c r="B583" s="67"/>
      <c r="C583" s="279"/>
      <c r="D583" s="280">
        <f>SUMPRODUCT((Archives!$N$1005:$N$10000=Lang!A$4)*(Archives!$F$1005:$F$10000=$A583)*-Archives!$A$1005:$A$10000)+SUMPRODUCT((Archives!$N$1005:$N$10000=Lang!A$5)*(Archives!$F$1005:$F$10000=$A583)*-Archives!$A$1005:$A$10000)-$C583+$I583</f>
        <v>0</v>
      </c>
      <c r="E583" s="281"/>
      <c r="F583" s="282"/>
      <c r="G583" s="283"/>
      <c r="H583" s="284"/>
      <c r="I583" s="319"/>
      <c r="J583" s="320"/>
      <c r="K583" s="321"/>
      <c r="L583" s="322"/>
      <c r="M583" s="323"/>
      <c r="N583" s="324"/>
      <c r="O583" s="325">
        <f t="shared" si="53"/>
        <v>0</v>
      </c>
      <c r="P583" s="326"/>
      <c r="Q583" s="338">
        <f>IF(ISBLANK(A583),0,IF(Set!$F$2="TTC",IF(P583=1,O583-(O583*100)/(100+Set!$C$2),(IF(P583=2,O583-(O583*100)/(100+Set!$C$3),0))),IF(P583=1,O583*Set!$C$2/(100),(IF(P583=2,O583*Set!$C$3/(100),0)))))</f>
        <v>0</v>
      </c>
      <c r="R583" s="335"/>
      <c r="S583" s="336">
        <f t="shared" si="54"/>
        <v>0</v>
      </c>
      <c r="T583" s="337">
        <f t="shared" si="55"/>
        <v>0</v>
      </c>
      <c r="U583" s="336">
        <f t="shared" si="56"/>
        <v>0</v>
      </c>
      <c r="V583" s="336">
        <f t="shared" si="57"/>
        <v>0</v>
      </c>
      <c r="W583" s="336">
        <f t="shared" si="58"/>
        <v>0</v>
      </c>
    </row>
    <row r="584" s="213" customFormat="1" hidden="1" spans="1:23">
      <c r="A584" s="278"/>
      <c r="B584" s="67"/>
      <c r="C584" s="279"/>
      <c r="D584" s="280">
        <f>SUMPRODUCT((Archives!$N$1005:$N$10000=Lang!A$4)*(Archives!$F$1005:$F$10000=$A584)*-Archives!$A$1005:$A$10000)+SUMPRODUCT((Archives!$N$1005:$N$10000=Lang!A$5)*(Archives!$F$1005:$F$10000=$A584)*-Archives!$A$1005:$A$10000)-$C584+$I584</f>
        <v>0</v>
      </c>
      <c r="E584" s="281"/>
      <c r="F584" s="282"/>
      <c r="G584" s="283"/>
      <c r="H584" s="284"/>
      <c r="I584" s="319"/>
      <c r="J584" s="320"/>
      <c r="K584" s="321"/>
      <c r="L584" s="322"/>
      <c r="M584" s="323"/>
      <c r="N584" s="324"/>
      <c r="O584" s="325">
        <f t="shared" si="53"/>
        <v>0</v>
      </c>
      <c r="P584" s="326"/>
      <c r="Q584" s="338">
        <f>IF(ISBLANK(A584),0,IF(Set!$F$2="TTC",IF(P584=1,O584-(O584*100)/(100+Set!$C$2),(IF(P584=2,O584-(O584*100)/(100+Set!$C$3),0))),IF(P584=1,O584*Set!$C$2/(100),(IF(P584=2,O584*Set!$C$3/(100),0)))))</f>
        <v>0</v>
      </c>
      <c r="R584" s="335"/>
      <c r="S584" s="336">
        <f t="shared" si="54"/>
        <v>0</v>
      </c>
      <c r="T584" s="337">
        <f t="shared" si="55"/>
        <v>0</v>
      </c>
      <c r="U584" s="336">
        <f t="shared" si="56"/>
        <v>0</v>
      </c>
      <c r="V584" s="336">
        <f t="shared" si="57"/>
        <v>0</v>
      </c>
      <c r="W584" s="336">
        <f t="shared" si="58"/>
        <v>0</v>
      </c>
    </row>
    <row r="585" s="213" customFormat="1" hidden="1" spans="1:23">
      <c r="A585" s="278"/>
      <c r="B585" s="67"/>
      <c r="C585" s="279"/>
      <c r="D585" s="280">
        <f>SUMPRODUCT((Archives!$N$1005:$N$10000=Lang!A$4)*(Archives!$F$1005:$F$10000=$A585)*-Archives!$A$1005:$A$10000)+SUMPRODUCT((Archives!$N$1005:$N$10000=Lang!A$5)*(Archives!$F$1005:$F$10000=$A585)*-Archives!$A$1005:$A$10000)-$C585+$I585</f>
        <v>0</v>
      </c>
      <c r="E585" s="281"/>
      <c r="F585" s="282"/>
      <c r="G585" s="283"/>
      <c r="H585" s="284"/>
      <c r="I585" s="319"/>
      <c r="J585" s="320"/>
      <c r="K585" s="321"/>
      <c r="L585" s="322"/>
      <c r="M585" s="323"/>
      <c r="N585" s="324"/>
      <c r="O585" s="325">
        <f t="shared" si="53"/>
        <v>0</v>
      </c>
      <c r="P585" s="326"/>
      <c r="Q585" s="338">
        <f>IF(ISBLANK(A585),0,IF(Set!$F$2="TTC",IF(P585=1,O585-(O585*100)/(100+Set!$C$2),(IF(P585=2,O585-(O585*100)/(100+Set!$C$3),0))),IF(P585=1,O585*Set!$C$2/(100),(IF(P585=2,O585*Set!$C$3/(100),0)))))</f>
        <v>0</v>
      </c>
      <c r="R585" s="335"/>
      <c r="S585" s="336">
        <f t="shared" si="54"/>
        <v>0</v>
      </c>
      <c r="T585" s="337">
        <f t="shared" si="55"/>
        <v>0</v>
      </c>
      <c r="U585" s="336">
        <f t="shared" si="56"/>
        <v>0</v>
      </c>
      <c r="V585" s="336">
        <f t="shared" si="57"/>
        <v>0</v>
      </c>
      <c r="W585" s="336">
        <f t="shared" si="58"/>
        <v>0</v>
      </c>
    </row>
    <row r="586" s="213" customFormat="1" hidden="1" spans="1:23">
      <c r="A586" s="278"/>
      <c r="B586" s="67"/>
      <c r="C586" s="279"/>
      <c r="D586" s="280">
        <f>SUMPRODUCT((Archives!$N$1005:$N$10000=Lang!A$4)*(Archives!$F$1005:$F$10000=$A586)*-Archives!$A$1005:$A$10000)+SUMPRODUCT((Archives!$N$1005:$N$10000=Lang!A$5)*(Archives!$F$1005:$F$10000=$A586)*-Archives!$A$1005:$A$10000)-$C586+$I586</f>
        <v>0</v>
      </c>
      <c r="E586" s="281"/>
      <c r="F586" s="282"/>
      <c r="G586" s="283"/>
      <c r="H586" s="284"/>
      <c r="I586" s="319"/>
      <c r="J586" s="320"/>
      <c r="K586" s="321"/>
      <c r="L586" s="322"/>
      <c r="M586" s="323"/>
      <c r="N586" s="324"/>
      <c r="O586" s="325">
        <f t="shared" si="53"/>
        <v>0</v>
      </c>
      <c r="P586" s="326"/>
      <c r="Q586" s="338">
        <f>IF(ISBLANK(A586),0,IF(Set!$F$2="TTC",IF(P586=1,O586-(O586*100)/(100+Set!$C$2),(IF(P586=2,O586-(O586*100)/(100+Set!$C$3),0))),IF(P586=1,O586*Set!$C$2/(100),(IF(P586=2,O586*Set!$C$3/(100),0)))))</f>
        <v>0</v>
      </c>
      <c r="R586" s="335"/>
      <c r="S586" s="336">
        <f t="shared" si="54"/>
        <v>0</v>
      </c>
      <c r="T586" s="337">
        <f t="shared" si="55"/>
        <v>0</v>
      </c>
      <c r="U586" s="336">
        <f t="shared" si="56"/>
        <v>0</v>
      </c>
      <c r="V586" s="336">
        <f t="shared" si="57"/>
        <v>0</v>
      </c>
      <c r="W586" s="336">
        <f t="shared" si="58"/>
        <v>0</v>
      </c>
    </row>
    <row r="587" s="213" customFormat="1" hidden="1" spans="1:23">
      <c r="A587" s="278"/>
      <c r="B587" s="67"/>
      <c r="C587" s="279"/>
      <c r="D587" s="280">
        <f>SUMPRODUCT((Archives!$N$1005:$N$10000=Lang!A$4)*(Archives!$F$1005:$F$10000=$A587)*-Archives!$A$1005:$A$10000)+SUMPRODUCT((Archives!$N$1005:$N$10000=Lang!A$5)*(Archives!$F$1005:$F$10000=$A587)*-Archives!$A$1005:$A$10000)-$C587+$I587</f>
        <v>0</v>
      </c>
      <c r="E587" s="281"/>
      <c r="F587" s="282"/>
      <c r="G587" s="283"/>
      <c r="H587" s="284"/>
      <c r="I587" s="319"/>
      <c r="J587" s="320"/>
      <c r="K587" s="321"/>
      <c r="L587" s="322"/>
      <c r="M587" s="323"/>
      <c r="N587" s="324"/>
      <c r="O587" s="325">
        <f t="shared" si="53"/>
        <v>0</v>
      </c>
      <c r="P587" s="326"/>
      <c r="Q587" s="338">
        <f>IF(ISBLANK(A587),0,IF(Set!$F$2="TTC",IF(P587=1,O587-(O587*100)/(100+Set!$C$2),(IF(P587=2,O587-(O587*100)/(100+Set!$C$3),0))),IF(P587=1,O587*Set!$C$2/(100),(IF(P587=2,O587*Set!$C$3/(100),0)))))</f>
        <v>0</v>
      </c>
      <c r="R587" s="335"/>
      <c r="S587" s="336">
        <f t="shared" si="54"/>
        <v>0</v>
      </c>
      <c r="T587" s="337">
        <f t="shared" si="55"/>
        <v>0</v>
      </c>
      <c r="U587" s="336">
        <f t="shared" si="56"/>
        <v>0</v>
      </c>
      <c r="V587" s="336">
        <f t="shared" si="57"/>
        <v>0</v>
      </c>
      <c r="W587" s="336">
        <f t="shared" si="58"/>
        <v>0</v>
      </c>
    </row>
    <row r="588" s="213" customFormat="1" hidden="1" spans="1:23">
      <c r="A588" s="278"/>
      <c r="B588" s="67"/>
      <c r="C588" s="279"/>
      <c r="D588" s="280">
        <f>SUMPRODUCT((Archives!$N$1005:$N$10000=Lang!A$4)*(Archives!$F$1005:$F$10000=$A588)*-Archives!$A$1005:$A$10000)+SUMPRODUCT((Archives!$N$1005:$N$10000=Lang!A$5)*(Archives!$F$1005:$F$10000=$A588)*-Archives!$A$1005:$A$10000)-$C588+$I588</f>
        <v>0</v>
      </c>
      <c r="E588" s="281"/>
      <c r="F588" s="282"/>
      <c r="G588" s="283"/>
      <c r="H588" s="284"/>
      <c r="I588" s="319"/>
      <c r="J588" s="320"/>
      <c r="K588" s="321"/>
      <c r="L588" s="322"/>
      <c r="M588" s="323"/>
      <c r="N588" s="324"/>
      <c r="O588" s="325">
        <f t="shared" si="53"/>
        <v>0</v>
      </c>
      <c r="P588" s="326"/>
      <c r="Q588" s="338">
        <f>IF(ISBLANK(A588),0,IF(Set!$F$2="TTC",IF(P588=1,O588-(O588*100)/(100+Set!$C$2),(IF(P588=2,O588-(O588*100)/(100+Set!$C$3),0))),IF(P588=1,O588*Set!$C$2/(100),(IF(P588=2,O588*Set!$C$3/(100),0)))))</f>
        <v>0</v>
      </c>
      <c r="R588" s="335"/>
      <c r="S588" s="336">
        <f t="shared" si="54"/>
        <v>0</v>
      </c>
      <c r="T588" s="337">
        <f t="shared" si="55"/>
        <v>0</v>
      </c>
      <c r="U588" s="336">
        <f t="shared" si="56"/>
        <v>0</v>
      </c>
      <c r="V588" s="336">
        <f t="shared" si="57"/>
        <v>0</v>
      </c>
      <c r="W588" s="336">
        <f t="shared" si="58"/>
        <v>0</v>
      </c>
    </row>
    <row r="589" s="213" customFormat="1" hidden="1" spans="1:23">
      <c r="A589" s="278"/>
      <c r="B589" s="67"/>
      <c r="C589" s="279"/>
      <c r="D589" s="280">
        <f>SUMPRODUCT((Archives!$N$1005:$N$10000=Lang!A$4)*(Archives!$F$1005:$F$10000=$A589)*-Archives!$A$1005:$A$10000)+SUMPRODUCT((Archives!$N$1005:$N$10000=Lang!A$5)*(Archives!$F$1005:$F$10000=$A589)*-Archives!$A$1005:$A$10000)-$C589+$I589</f>
        <v>0</v>
      </c>
      <c r="E589" s="281"/>
      <c r="F589" s="282"/>
      <c r="G589" s="283"/>
      <c r="H589" s="284"/>
      <c r="I589" s="319"/>
      <c r="J589" s="320"/>
      <c r="K589" s="321"/>
      <c r="L589" s="322"/>
      <c r="M589" s="323"/>
      <c r="N589" s="324"/>
      <c r="O589" s="325">
        <f t="shared" si="53"/>
        <v>0</v>
      </c>
      <c r="P589" s="326"/>
      <c r="Q589" s="338">
        <f>IF(ISBLANK(A589),0,IF(Set!$F$2="TTC",IF(P589=1,O589-(O589*100)/(100+Set!$C$2),(IF(P589=2,O589-(O589*100)/(100+Set!$C$3),0))),IF(P589=1,O589*Set!$C$2/(100),(IF(P589=2,O589*Set!$C$3/(100),0)))))</f>
        <v>0</v>
      </c>
      <c r="R589" s="335"/>
      <c r="S589" s="336">
        <f t="shared" si="54"/>
        <v>0</v>
      </c>
      <c r="T589" s="337">
        <f t="shared" si="55"/>
        <v>0</v>
      </c>
      <c r="U589" s="336">
        <f t="shared" si="56"/>
        <v>0</v>
      </c>
      <c r="V589" s="336">
        <f t="shared" si="57"/>
        <v>0</v>
      </c>
      <c r="W589" s="336">
        <f t="shared" si="58"/>
        <v>0</v>
      </c>
    </row>
    <row r="590" s="213" customFormat="1" hidden="1" spans="1:23">
      <c r="A590" s="278"/>
      <c r="B590" s="67"/>
      <c r="C590" s="279"/>
      <c r="D590" s="280">
        <f>SUMPRODUCT((Archives!$N$1005:$N$10000=Lang!A$4)*(Archives!$F$1005:$F$10000=$A590)*-Archives!$A$1005:$A$10000)+SUMPRODUCT((Archives!$N$1005:$N$10000=Lang!A$5)*(Archives!$F$1005:$F$10000=$A590)*-Archives!$A$1005:$A$10000)-$C590+$I590</f>
        <v>0</v>
      </c>
      <c r="E590" s="281"/>
      <c r="F590" s="282"/>
      <c r="G590" s="283"/>
      <c r="H590" s="284"/>
      <c r="I590" s="319"/>
      <c r="J590" s="320"/>
      <c r="K590" s="321"/>
      <c r="L590" s="322"/>
      <c r="M590" s="323"/>
      <c r="N590" s="324"/>
      <c r="O590" s="325">
        <f t="shared" si="53"/>
        <v>0</v>
      </c>
      <c r="P590" s="326"/>
      <c r="Q590" s="338">
        <f>IF(ISBLANK(A590),0,IF(Set!$F$2="TTC",IF(P590=1,O590-(O590*100)/(100+Set!$C$2),(IF(P590=2,O590-(O590*100)/(100+Set!$C$3),0))),IF(P590=1,O590*Set!$C$2/(100),(IF(P590=2,O590*Set!$C$3/(100),0)))))</f>
        <v>0</v>
      </c>
      <c r="R590" s="335"/>
      <c r="S590" s="336">
        <f t="shared" si="54"/>
        <v>0</v>
      </c>
      <c r="T590" s="337">
        <f t="shared" si="55"/>
        <v>0</v>
      </c>
      <c r="U590" s="336">
        <f t="shared" si="56"/>
        <v>0</v>
      </c>
      <c r="V590" s="336">
        <f t="shared" si="57"/>
        <v>0</v>
      </c>
      <c r="W590" s="336">
        <f t="shared" si="58"/>
        <v>0</v>
      </c>
    </row>
    <row r="591" s="213" customFormat="1" hidden="1" spans="1:23">
      <c r="A591" s="278"/>
      <c r="B591" s="67"/>
      <c r="C591" s="279"/>
      <c r="D591" s="280">
        <f>SUMPRODUCT((Archives!$N$1005:$N$10000=Lang!A$4)*(Archives!$F$1005:$F$10000=$A591)*-Archives!$A$1005:$A$10000)+SUMPRODUCT((Archives!$N$1005:$N$10000=Lang!A$5)*(Archives!$F$1005:$F$10000=$A591)*-Archives!$A$1005:$A$10000)-$C591+$I591</f>
        <v>0</v>
      </c>
      <c r="E591" s="281"/>
      <c r="F591" s="282"/>
      <c r="G591" s="283"/>
      <c r="H591" s="284"/>
      <c r="I591" s="319"/>
      <c r="J591" s="320"/>
      <c r="K591" s="321"/>
      <c r="L591" s="322"/>
      <c r="M591" s="323"/>
      <c r="N591" s="324"/>
      <c r="O591" s="325">
        <f t="shared" si="53"/>
        <v>0</v>
      </c>
      <c r="P591" s="326"/>
      <c r="Q591" s="338">
        <f>IF(ISBLANK(A591),0,IF(Set!$F$2="TTC",IF(P591=1,O591-(O591*100)/(100+Set!$C$2),(IF(P591=2,O591-(O591*100)/(100+Set!$C$3),0))),IF(P591=1,O591*Set!$C$2/(100),(IF(P591=2,O591*Set!$C$3/(100),0)))))</f>
        <v>0</v>
      </c>
      <c r="R591" s="335"/>
      <c r="S591" s="336">
        <f t="shared" si="54"/>
        <v>0</v>
      </c>
      <c r="T591" s="337">
        <f t="shared" si="55"/>
        <v>0</v>
      </c>
      <c r="U591" s="336">
        <f t="shared" si="56"/>
        <v>0</v>
      </c>
      <c r="V591" s="336">
        <f t="shared" si="57"/>
        <v>0</v>
      </c>
      <c r="W591" s="336">
        <f t="shared" si="58"/>
        <v>0</v>
      </c>
    </row>
    <row r="592" s="213" customFormat="1" hidden="1" spans="1:23">
      <c r="A592" s="278"/>
      <c r="B592" s="67"/>
      <c r="C592" s="279"/>
      <c r="D592" s="280">
        <f>SUMPRODUCT((Archives!$N$1005:$N$10000=Lang!A$4)*(Archives!$F$1005:$F$10000=$A592)*-Archives!$A$1005:$A$10000)+SUMPRODUCT((Archives!$N$1005:$N$10000=Lang!A$5)*(Archives!$F$1005:$F$10000=$A592)*-Archives!$A$1005:$A$10000)-$C592+$I592</f>
        <v>0</v>
      </c>
      <c r="E592" s="281"/>
      <c r="F592" s="282"/>
      <c r="G592" s="283"/>
      <c r="H592" s="284"/>
      <c r="I592" s="319"/>
      <c r="J592" s="320"/>
      <c r="K592" s="321"/>
      <c r="L592" s="322"/>
      <c r="M592" s="323"/>
      <c r="N592" s="324"/>
      <c r="O592" s="325">
        <f t="shared" si="53"/>
        <v>0</v>
      </c>
      <c r="P592" s="326"/>
      <c r="Q592" s="338">
        <f>IF(ISBLANK(A592),0,IF(Set!$F$2="TTC",IF(P592=1,O592-(O592*100)/(100+Set!$C$2),(IF(P592=2,O592-(O592*100)/(100+Set!$C$3),0))),IF(P592=1,O592*Set!$C$2/(100),(IF(P592=2,O592*Set!$C$3/(100),0)))))</f>
        <v>0</v>
      </c>
      <c r="R592" s="335"/>
      <c r="S592" s="336">
        <f t="shared" si="54"/>
        <v>0</v>
      </c>
      <c r="T592" s="337">
        <f t="shared" si="55"/>
        <v>0</v>
      </c>
      <c r="U592" s="336">
        <f t="shared" si="56"/>
        <v>0</v>
      </c>
      <c r="V592" s="336">
        <f t="shared" si="57"/>
        <v>0</v>
      </c>
      <c r="W592" s="336">
        <f t="shared" si="58"/>
        <v>0</v>
      </c>
    </row>
    <row r="593" s="213" customFormat="1" hidden="1" spans="1:23">
      <c r="A593" s="278"/>
      <c r="B593" s="67"/>
      <c r="C593" s="279"/>
      <c r="D593" s="280">
        <f>SUMPRODUCT((Archives!$N$1005:$N$10000=Lang!A$4)*(Archives!$F$1005:$F$10000=$A593)*-Archives!$A$1005:$A$10000)+SUMPRODUCT((Archives!$N$1005:$N$10000=Lang!A$5)*(Archives!$F$1005:$F$10000=$A593)*-Archives!$A$1005:$A$10000)-$C593+$I593</f>
        <v>0</v>
      </c>
      <c r="E593" s="281"/>
      <c r="F593" s="282"/>
      <c r="G593" s="283"/>
      <c r="H593" s="284"/>
      <c r="I593" s="319"/>
      <c r="J593" s="320"/>
      <c r="K593" s="321"/>
      <c r="L593" s="322"/>
      <c r="M593" s="323"/>
      <c r="N593" s="324"/>
      <c r="O593" s="325">
        <f t="shared" ref="O593:O656" si="59">IF(D$10="No",0,IF(C593=0,0,SUM(C593*F593)*(100-N593)/100))</f>
        <v>0</v>
      </c>
      <c r="P593" s="326"/>
      <c r="Q593" s="338">
        <f>IF(ISBLANK(A593),0,IF(Set!$F$2="TTC",IF(P593=1,O593-(O593*100)/(100+Set!$C$2),(IF(P593=2,O593-(O593*100)/(100+Set!$C$3),0))),IF(P593=1,O593*Set!$C$2/(100),(IF(P593=2,O593*Set!$C$3/(100),0)))))</f>
        <v>0</v>
      </c>
      <c r="R593" s="335"/>
      <c r="S593" s="336">
        <f t="shared" ref="S593:S656" si="60">O593-(C593*G593)</f>
        <v>0</v>
      </c>
      <c r="T593" s="337">
        <f t="shared" ref="T593:T656" si="61">C593*K593</f>
        <v>0</v>
      </c>
      <c r="U593" s="336">
        <f t="shared" ref="U593:U656" si="62">C593*F593</f>
        <v>0</v>
      </c>
      <c r="V593" s="336">
        <f t="shared" ref="V593:V656" si="63">G593*D593</f>
        <v>0</v>
      </c>
      <c r="W593" s="336">
        <f t="shared" ref="W593:W656" si="64">IF(F593="",0,F593*D593)</f>
        <v>0</v>
      </c>
    </row>
    <row r="594" s="213" customFormat="1" hidden="1" spans="1:23">
      <c r="A594" s="278"/>
      <c r="B594" s="67"/>
      <c r="C594" s="279"/>
      <c r="D594" s="280">
        <f>SUMPRODUCT((Archives!$N$1005:$N$10000=Lang!A$4)*(Archives!$F$1005:$F$10000=$A594)*-Archives!$A$1005:$A$10000)+SUMPRODUCT((Archives!$N$1005:$N$10000=Lang!A$5)*(Archives!$F$1005:$F$10000=$A594)*-Archives!$A$1005:$A$10000)-$C594+$I594</f>
        <v>0</v>
      </c>
      <c r="E594" s="281"/>
      <c r="F594" s="282"/>
      <c r="G594" s="283"/>
      <c r="H594" s="284"/>
      <c r="I594" s="319"/>
      <c r="J594" s="320"/>
      <c r="K594" s="321"/>
      <c r="L594" s="322"/>
      <c r="M594" s="323"/>
      <c r="N594" s="324"/>
      <c r="O594" s="325">
        <f t="shared" si="59"/>
        <v>0</v>
      </c>
      <c r="P594" s="326"/>
      <c r="Q594" s="338">
        <f>IF(ISBLANK(A594),0,IF(Set!$F$2="TTC",IF(P594=1,O594-(O594*100)/(100+Set!$C$2),(IF(P594=2,O594-(O594*100)/(100+Set!$C$3),0))),IF(P594=1,O594*Set!$C$2/(100),(IF(P594=2,O594*Set!$C$3/(100),0)))))</f>
        <v>0</v>
      </c>
      <c r="R594" s="335"/>
      <c r="S594" s="336">
        <f t="shared" si="60"/>
        <v>0</v>
      </c>
      <c r="T594" s="337">
        <f t="shared" si="61"/>
        <v>0</v>
      </c>
      <c r="U594" s="336">
        <f t="shared" si="62"/>
        <v>0</v>
      </c>
      <c r="V594" s="336">
        <f t="shared" si="63"/>
        <v>0</v>
      </c>
      <c r="W594" s="336">
        <f t="shared" si="64"/>
        <v>0</v>
      </c>
    </row>
    <row r="595" s="213" customFormat="1" hidden="1" spans="1:23">
      <c r="A595" s="278"/>
      <c r="B595" s="67"/>
      <c r="C595" s="279"/>
      <c r="D595" s="280">
        <f>SUMPRODUCT((Archives!$N$1005:$N$10000=Lang!A$4)*(Archives!$F$1005:$F$10000=$A595)*-Archives!$A$1005:$A$10000)+SUMPRODUCT((Archives!$N$1005:$N$10000=Lang!A$5)*(Archives!$F$1005:$F$10000=$A595)*-Archives!$A$1005:$A$10000)-$C595+$I595</f>
        <v>0</v>
      </c>
      <c r="E595" s="281"/>
      <c r="F595" s="282"/>
      <c r="G595" s="283"/>
      <c r="H595" s="284"/>
      <c r="I595" s="319"/>
      <c r="J595" s="320"/>
      <c r="K595" s="321"/>
      <c r="L595" s="322"/>
      <c r="M595" s="323"/>
      <c r="N595" s="324"/>
      <c r="O595" s="325">
        <f t="shared" si="59"/>
        <v>0</v>
      </c>
      <c r="P595" s="326"/>
      <c r="Q595" s="338">
        <f>IF(ISBLANK(A595),0,IF(Set!$F$2="TTC",IF(P595=1,O595-(O595*100)/(100+Set!$C$2),(IF(P595=2,O595-(O595*100)/(100+Set!$C$3),0))),IF(P595=1,O595*Set!$C$2/(100),(IF(P595=2,O595*Set!$C$3/(100),0)))))</f>
        <v>0</v>
      </c>
      <c r="R595" s="335"/>
      <c r="S595" s="336">
        <f t="shared" si="60"/>
        <v>0</v>
      </c>
      <c r="T595" s="337">
        <f t="shared" si="61"/>
        <v>0</v>
      </c>
      <c r="U595" s="336">
        <f t="shared" si="62"/>
        <v>0</v>
      </c>
      <c r="V595" s="336">
        <f t="shared" si="63"/>
        <v>0</v>
      </c>
      <c r="W595" s="336">
        <f t="shared" si="64"/>
        <v>0</v>
      </c>
    </row>
    <row r="596" s="213" customFormat="1" hidden="1" spans="1:23">
      <c r="A596" s="278"/>
      <c r="B596" s="67"/>
      <c r="C596" s="279"/>
      <c r="D596" s="280">
        <f>SUMPRODUCT((Archives!$N$1005:$N$10000=Lang!A$4)*(Archives!$F$1005:$F$10000=$A596)*-Archives!$A$1005:$A$10000)+SUMPRODUCT((Archives!$N$1005:$N$10000=Lang!A$5)*(Archives!$F$1005:$F$10000=$A596)*-Archives!$A$1005:$A$10000)-$C596+$I596</f>
        <v>0</v>
      </c>
      <c r="E596" s="281"/>
      <c r="F596" s="282"/>
      <c r="G596" s="283"/>
      <c r="H596" s="284"/>
      <c r="I596" s="319"/>
      <c r="J596" s="320"/>
      <c r="K596" s="321"/>
      <c r="L596" s="322"/>
      <c r="M596" s="323"/>
      <c r="N596" s="324"/>
      <c r="O596" s="325">
        <f t="shared" si="59"/>
        <v>0</v>
      </c>
      <c r="P596" s="326"/>
      <c r="Q596" s="338">
        <f>IF(ISBLANK(A596),0,IF(Set!$F$2="TTC",IF(P596=1,O596-(O596*100)/(100+Set!$C$2),(IF(P596=2,O596-(O596*100)/(100+Set!$C$3),0))),IF(P596=1,O596*Set!$C$2/(100),(IF(P596=2,O596*Set!$C$3/(100),0)))))</f>
        <v>0</v>
      </c>
      <c r="R596" s="335"/>
      <c r="S596" s="336">
        <f t="shared" si="60"/>
        <v>0</v>
      </c>
      <c r="T596" s="337">
        <f t="shared" si="61"/>
        <v>0</v>
      </c>
      <c r="U596" s="336">
        <f t="shared" si="62"/>
        <v>0</v>
      </c>
      <c r="V596" s="336">
        <f t="shared" si="63"/>
        <v>0</v>
      </c>
      <c r="W596" s="336">
        <f t="shared" si="64"/>
        <v>0</v>
      </c>
    </row>
    <row r="597" s="213" customFormat="1" hidden="1" spans="1:23">
      <c r="A597" s="278"/>
      <c r="B597" s="67"/>
      <c r="C597" s="279"/>
      <c r="D597" s="280">
        <f>SUMPRODUCT((Archives!$N$1005:$N$10000=Lang!A$4)*(Archives!$F$1005:$F$10000=$A597)*-Archives!$A$1005:$A$10000)+SUMPRODUCT((Archives!$N$1005:$N$10000=Lang!A$5)*(Archives!$F$1005:$F$10000=$A597)*-Archives!$A$1005:$A$10000)-$C597+$I597</f>
        <v>0</v>
      </c>
      <c r="E597" s="281"/>
      <c r="F597" s="282"/>
      <c r="G597" s="283"/>
      <c r="H597" s="284"/>
      <c r="I597" s="319"/>
      <c r="J597" s="320"/>
      <c r="K597" s="321"/>
      <c r="L597" s="322"/>
      <c r="M597" s="323"/>
      <c r="N597" s="324"/>
      <c r="O597" s="325">
        <f t="shared" si="59"/>
        <v>0</v>
      </c>
      <c r="P597" s="326"/>
      <c r="Q597" s="338">
        <f>IF(ISBLANK(A597),0,IF(Set!$F$2="TTC",IF(P597=1,O597-(O597*100)/(100+Set!$C$2),(IF(P597=2,O597-(O597*100)/(100+Set!$C$3),0))),IF(P597=1,O597*Set!$C$2/(100),(IF(P597=2,O597*Set!$C$3/(100),0)))))</f>
        <v>0</v>
      </c>
      <c r="R597" s="335"/>
      <c r="S597" s="336">
        <f t="shared" si="60"/>
        <v>0</v>
      </c>
      <c r="T597" s="337">
        <f t="shared" si="61"/>
        <v>0</v>
      </c>
      <c r="U597" s="336">
        <f t="shared" si="62"/>
        <v>0</v>
      </c>
      <c r="V597" s="336">
        <f t="shared" si="63"/>
        <v>0</v>
      </c>
      <c r="W597" s="336">
        <f t="shared" si="64"/>
        <v>0</v>
      </c>
    </row>
    <row r="598" s="213" customFormat="1" hidden="1" spans="1:23">
      <c r="A598" s="278"/>
      <c r="B598" s="67"/>
      <c r="C598" s="279"/>
      <c r="D598" s="280">
        <f>SUMPRODUCT((Archives!$N$1005:$N$10000=Lang!A$4)*(Archives!$F$1005:$F$10000=$A598)*-Archives!$A$1005:$A$10000)+SUMPRODUCT((Archives!$N$1005:$N$10000=Lang!A$5)*(Archives!$F$1005:$F$10000=$A598)*-Archives!$A$1005:$A$10000)-$C598+$I598</f>
        <v>0</v>
      </c>
      <c r="E598" s="281"/>
      <c r="F598" s="282"/>
      <c r="G598" s="283"/>
      <c r="H598" s="284"/>
      <c r="I598" s="319"/>
      <c r="J598" s="320"/>
      <c r="K598" s="321"/>
      <c r="L598" s="322"/>
      <c r="M598" s="323"/>
      <c r="N598" s="324"/>
      <c r="O598" s="325">
        <f t="shared" si="59"/>
        <v>0</v>
      </c>
      <c r="P598" s="326"/>
      <c r="Q598" s="338">
        <f>IF(ISBLANK(A598),0,IF(Set!$F$2="TTC",IF(P598=1,O598-(O598*100)/(100+Set!$C$2),(IF(P598=2,O598-(O598*100)/(100+Set!$C$3),0))),IF(P598=1,O598*Set!$C$2/(100),(IF(P598=2,O598*Set!$C$3/(100),0)))))</f>
        <v>0</v>
      </c>
      <c r="R598" s="335"/>
      <c r="S598" s="336">
        <f t="shared" si="60"/>
        <v>0</v>
      </c>
      <c r="T598" s="337">
        <f t="shared" si="61"/>
        <v>0</v>
      </c>
      <c r="U598" s="336">
        <f t="shared" si="62"/>
        <v>0</v>
      </c>
      <c r="V598" s="336">
        <f t="shared" si="63"/>
        <v>0</v>
      </c>
      <c r="W598" s="336">
        <f t="shared" si="64"/>
        <v>0</v>
      </c>
    </row>
    <row r="599" s="213" customFormat="1" hidden="1" spans="1:23">
      <c r="A599" s="278"/>
      <c r="B599" s="67"/>
      <c r="C599" s="279"/>
      <c r="D599" s="280">
        <f>SUMPRODUCT((Archives!$N$1005:$N$10000=Lang!A$4)*(Archives!$F$1005:$F$10000=$A599)*-Archives!$A$1005:$A$10000)+SUMPRODUCT((Archives!$N$1005:$N$10000=Lang!A$5)*(Archives!$F$1005:$F$10000=$A599)*-Archives!$A$1005:$A$10000)-$C599+$I599</f>
        <v>0</v>
      </c>
      <c r="E599" s="281"/>
      <c r="F599" s="282"/>
      <c r="G599" s="283"/>
      <c r="H599" s="284"/>
      <c r="I599" s="319"/>
      <c r="J599" s="320"/>
      <c r="K599" s="321"/>
      <c r="L599" s="322"/>
      <c r="M599" s="323"/>
      <c r="N599" s="324"/>
      <c r="O599" s="325">
        <f t="shared" si="59"/>
        <v>0</v>
      </c>
      <c r="P599" s="326"/>
      <c r="Q599" s="338">
        <f>IF(ISBLANK(A599),0,IF(Set!$F$2="TTC",IF(P599=1,O599-(O599*100)/(100+Set!$C$2),(IF(P599=2,O599-(O599*100)/(100+Set!$C$3),0))),IF(P599=1,O599*Set!$C$2/(100),(IF(P599=2,O599*Set!$C$3/(100),0)))))</f>
        <v>0</v>
      </c>
      <c r="R599" s="335"/>
      <c r="S599" s="336">
        <f t="shared" si="60"/>
        <v>0</v>
      </c>
      <c r="T599" s="337">
        <f t="shared" si="61"/>
        <v>0</v>
      </c>
      <c r="U599" s="336">
        <f t="shared" si="62"/>
        <v>0</v>
      </c>
      <c r="V599" s="336">
        <f t="shared" si="63"/>
        <v>0</v>
      </c>
      <c r="W599" s="336">
        <f t="shared" si="64"/>
        <v>0</v>
      </c>
    </row>
    <row r="600" s="213" customFormat="1" hidden="1" spans="1:23">
      <c r="A600" s="278"/>
      <c r="B600" s="67"/>
      <c r="C600" s="279"/>
      <c r="D600" s="280">
        <f>SUMPRODUCT((Archives!$N$1005:$N$10000=Lang!A$4)*(Archives!$F$1005:$F$10000=$A600)*-Archives!$A$1005:$A$10000)+SUMPRODUCT((Archives!$N$1005:$N$10000=Lang!A$5)*(Archives!$F$1005:$F$10000=$A600)*-Archives!$A$1005:$A$10000)-$C600+$I600</f>
        <v>0</v>
      </c>
      <c r="E600" s="281"/>
      <c r="F600" s="282"/>
      <c r="G600" s="283"/>
      <c r="H600" s="284"/>
      <c r="I600" s="319"/>
      <c r="J600" s="320"/>
      <c r="K600" s="321"/>
      <c r="L600" s="322"/>
      <c r="M600" s="323"/>
      <c r="N600" s="324"/>
      <c r="O600" s="325">
        <f t="shared" si="59"/>
        <v>0</v>
      </c>
      <c r="P600" s="326"/>
      <c r="Q600" s="338">
        <f>IF(ISBLANK(A600),0,IF(Set!$F$2="TTC",IF(P600=1,O600-(O600*100)/(100+Set!$C$2),(IF(P600=2,O600-(O600*100)/(100+Set!$C$3),0))),IF(P600=1,O600*Set!$C$2/(100),(IF(P600=2,O600*Set!$C$3/(100),0)))))</f>
        <v>0</v>
      </c>
      <c r="R600" s="335"/>
      <c r="S600" s="336">
        <f t="shared" si="60"/>
        <v>0</v>
      </c>
      <c r="T600" s="337">
        <f t="shared" si="61"/>
        <v>0</v>
      </c>
      <c r="U600" s="336">
        <f t="shared" si="62"/>
        <v>0</v>
      </c>
      <c r="V600" s="336">
        <f t="shared" si="63"/>
        <v>0</v>
      </c>
      <c r="W600" s="336">
        <f t="shared" si="64"/>
        <v>0</v>
      </c>
    </row>
    <row r="601" s="213" customFormat="1" hidden="1" spans="1:23">
      <c r="A601" s="278"/>
      <c r="B601" s="67"/>
      <c r="C601" s="279"/>
      <c r="D601" s="280">
        <f>SUMPRODUCT((Archives!$N$1005:$N$10000=Lang!A$4)*(Archives!$F$1005:$F$10000=$A601)*-Archives!$A$1005:$A$10000)+SUMPRODUCT((Archives!$N$1005:$N$10000=Lang!A$5)*(Archives!$F$1005:$F$10000=$A601)*-Archives!$A$1005:$A$10000)-$C601+$I601</f>
        <v>0</v>
      </c>
      <c r="E601" s="281"/>
      <c r="F601" s="282"/>
      <c r="G601" s="283"/>
      <c r="H601" s="284"/>
      <c r="I601" s="319"/>
      <c r="J601" s="320"/>
      <c r="K601" s="321"/>
      <c r="L601" s="322"/>
      <c r="M601" s="323"/>
      <c r="N601" s="324"/>
      <c r="O601" s="325">
        <f t="shared" si="59"/>
        <v>0</v>
      </c>
      <c r="P601" s="326"/>
      <c r="Q601" s="338">
        <f>IF(ISBLANK(A601),0,IF(Set!$F$2="TTC",IF(P601=1,O601-(O601*100)/(100+Set!$C$2),(IF(P601=2,O601-(O601*100)/(100+Set!$C$3),0))),IF(P601=1,O601*Set!$C$2/(100),(IF(P601=2,O601*Set!$C$3/(100),0)))))</f>
        <v>0</v>
      </c>
      <c r="R601" s="335"/>
      <c r="S601" s="336">
        <f t="shared" si="60"/>
        <v>0</v>
      </c>
      <c r="T601" s="337">
        <f t="shared" si="61"/>
        <v>0</v>
      </c>
      <c r="U601" s="336">
        <f t="shared" si="62"/>
        <v>0</v>
      </c>
      <c r="V601" s="336">
        <f t="shared" si="63"/>
        <v>0</v>
      </c>
      <c r="W601" s="336">
        <f t="shared" si="64"/>
        <v>0</v>
      </c>
    </row>
    <row r="602" s="213" customFormat="1" hidden="1" spans="1:23">
      <c r="A602" s="278"/>
      <c r="B602" s="67"/>
      <c r="C602" s="279"/>
      <c r="D602" s="280">
        <f>SUMPRODUCT((Archives!$N$1005:$N$10000=Lang!A$4)*(Archives!$F$1005:$F$10000=$A602)*-Archives!$A$1005:$A$10000)+SUMPRODUCT((Archives!$N$1005:$N$10000=Lang!A$5)*(Archives!$F$1005:$F$10000=$A602)*-Archives!$A$1005:$A$10000)-$C602+$I602</f>
        <v>0</v>
      </c>
      <c r="E602" s="281"/>
      <c r="F602" s="282"/>
      <c r="G602" s="283"/>
      <c r="H602" s="284"/>
      <c r="I602" s="319"/>
      <c r="J602" s="320"/>
      <c r="K602" s="321"/>
      <c r="L602" s="322"/>
      <c r="M602" s="323"/>
      <c r="N602" s="324"/>
      <c r="O602" s="325">
        <f t="shared" si="59"/>
        <v>0</v>
      </c>
      <c r="P602" s="326"/>
      <c r="Q602" s="338">
        <f>IF(ISBLANK(A602),0,IF(Set!$F$2="TTC",IF(P602=1,O602-(O602*100)/(100+Set!$C$2),(IF(P602=2,O602-(O602*100)/(100+Set!$C$3),0))),IF(P602=1,O602*Set!$C$2/(100),(IF(P602=2,O602*Set!$C$3/(100),0)))))</f>
        <v>0</v>
      </c>
      <c r="R602" s="335"/>
      <c r="S602" s="336">
        <f t="shared" si="60"/>
        <v>0</v>
      </c>
      <c r="T602" s="337">
        <f t="shared" si="61"/>
        <v>0</v>
      </c>
      <c r="U602" s="336">
        <f t="shared" si="62"/>
        <v>0</v>
      </c>
      <c r="V602" s="336">
        <f t="shared" si="63"/>
        <v>0</v>
      </c>
      <c r="W602" s="336">
        <f t="shared" si="64"/>
        <v>0</v>
      </c>
    </row>
    <row r="603" s="213" customFormat="1" hidden="1" spans="1:23">
      <c r="A603" s="278"/>
      <c r="B603" s="67"/>
      <c r="C603" s="279"/>
      <c r="D603" s="280">
        <f>SUMPRODUCT((Archives!$N$1005:$N$10000=Lang!A$4)*(Archives!$F$1005:$F$10000=$A603)*-Archives!$A$1005:$A$10000)+SUMPRODUCT((Archives!$N$1005:$N$10000=Lang!A$5)*(Archives!$F$1005:$F$10000=$A603)*-Archives!$A$1005:$A$10000)-$C603+$I603</f>
        <v>0</v>
      </c>
      <c r="E603" s="281"/>
      <c r="F603" s="282"/>
      <c r="G603" s="283"/>
      <c r="H603" s="284"/>
      <c r="I603" s="319"/>
      <c r="J603" s="320"/>
      <c r="K603" s="321"/>
      <c r="L603" s="322"/>
      <c r="M603" s="323"/>
      <c r="N603" s="324"/>
      <c r="O603" s="325">
        <f t="shared" si="59"/>
        <v>0</v>
      </c>
      <c r="P603" s="326"/>
      <c r="Q603" s="338">
        <f>IF(ISBLANK(A603),0,IF(Set!$F$2="TTC",IF(P603=1,O603-(O603*100)/(100+Set!$C$2),(IF(P603=2,O603-(O603*100)/(100+Set!$C$3),0))),IF(P603=1,O603*Set!$C$2/(100),(IF(P603=2,O603*Set!$C$3/(100),0)))))</f>
        <v>0</v>
      </c>
      <c r="R603" s="335"/>
      <c r="S603" s="336">
        <f t="shared" si="60"/>
        <v>0</v>
      </c>
      <c r="T603" s="337">
        <f t="shared" si="61"/>
        <v>0</v>
      </c>
      <c r="U603" s="336">
        <f t="shared" si="62"/>
        <v>0</v>
      </c>
      <c r="V603" s="336">
        <f t="shared" si="63"/>
        <v>0</v>
      </c>
      <c r="W603" s="336">
        <f t="shared" si="64"/>
        <v>0</v>
      </c>
    </row>
    <row r="604" s="213" customFormat="1" hidden="1" spans="1:23">
      <c r="A604" s="278"/>
      <c r="B604" s="67"/>
      <c r="C604" s="279"/>
      <c r="D604" s="280">
        <f>SUMPRODUCT((Archives!$N$1005:$N$10000=Lang!A$4)*(Archives!$F$1005:$F$10000=$A604)*-Archives!$A$1005:$A$10000)+SUMPRODUCT((Archives!$N$1005:$N$10000=Lang!A$5)*(Archives!$F$1005:$F$10000=$A604)*-Archives!$A$1005:$A$10000)-$C604+$I604</f>
        <v>0</v>
      </c>
      <c r="E604" s="281"/>
      <c r="F604" s="282"/>
      <c r="G604" s="283"/>
      <c r="H604" s="284"/>
      <c r="I604" s="319"/>
      <c r="J604" s="320"/>
      <c r="K604" s="321"/>
      <c r="L604" s="322"/>
      <c r="M604" s="323"/>
      <c r="N604" s="324"/>
      <c r="O604" s="325">
        <f t="shared" si="59"/>
        <v>0</v>
      </c>
      <c r="P604" s="326"/>
      <c r="Q604" s="338">
        <f>IF(ISBLANK(A604),0,IF(Set!$F$2="TTC",IF(P604=1,O604-(O604*100)/(100+Set!$C$2),(IF(P604=2,O604-(O604*100)/(100+Set!$C$3),0))),IF(P604=1,O604*Set!$C$2/(100),(IF(P604=2,O604*Set!$C$3/(100),0)))))</f>
        <v>0</v>
      </c>
      <c r="R604" s="335"/>
      <c r="S604" s="336">
        <f t="shared" si="60"/>
        <v>0</v>
      </c>
      <c r="T604" s="337">
        <f t="shared" si="61"/>
        <v>0</v>
      </c>
      <c r="U604" s="336">
        <f t="shared" si="62"/>
        <v>0</v>
      </c>
      <c r="V604" s="336">
        <f t="shared" si="63"/>
        <v>0</v>
      </c>
      <c r="W604" s="336">
        <f t="shared" si="64"/>
        <v>0</v>
      </c>
    </row>
    <row r="605" s="213" customFormat="1" hidden="1" spans="1:23">
      <c r="A605" s="278"/>
      <c r="B605" s="67"/>
      <c r="C605" s="279"/>
      <c r="D605" s="280">
        <f>SUMPRODUCT((Archives!$N$1005:$N$10000=Lang!A$4)*(Archives!$F$1005:$F$10000=$A605)*-Archives!$A$1005:$A$10000)+SUMPRODUCT((Archives!$N$1005:$N$10000=Lang!A$5)*(Archives!$F$1005:$F$10000=$A605)*-Archives!$A$1005:$A$10000)-$C605+$I605</f>
        <v>0</v>
      </c>
      <c r="E605" s="281"/>
      <c r="F605" s="282"/>
      <c r="G605" s="283"/>
      <c r="H605" s="284"/>
      <c r="I605" s="319"/>
      <c r="J605" s="320"/>
      <c r="K605" s="321"/>
      <c r="L605" s="322"/>
      <c r="M605" s="323"/>
      <c r="N605" s="324"/>
      <c r="O605" s="325">
        <f t="shared" si="59"/>
        <v>0</v>
      </c>
      <c r="P605" s="326"/>
      <c r="Q605" s="338">
        <f>IF(ISBLANK(A605),0,IF(Set!$F$2="TTC",IF(P605=1,O605-(O605*100)/(100+Set!$C$2),(IF(P605=2,O605-(O605*100)/(100+Set!$C$3),0))),IF(P605=1,O605*Set!$C$2/(100),(IF(P605=2,O605*Set!$C$3/(100),0)))))</f>
        <v>0</v>
      </c>
      <c r="R605" s="335"/>
      <c r="S605" s="336">
        <f t="shared" si="60"/>
        <v>0</v>
      </c>
      <c r="T605" s="337">
        <f t="shared" si="61"/>
        <v>0</v>
      </c>
      <c r="U605" s="336">
        <f t="shared" si="62"/>
        <v>0</v>
      </c>
      <c r="V605" s="336">
        <f t="shared" si="63"/>
        <v>0</v>
      </c>
      <c r="W605" s="336">
        <f t="shared" si="64"/>
        <v>0</v>
      </c>
    </row>
    <row r="606" s="213" customFormat="1" hidden="1" spans="1:23">
      <c r="A606" s="278"/>
      <c r="B606" s="67"/>
      <c r="C606" s="279"/>
      <c r="D606" s="280">
        <f>SUMPRODUCT((Archives!$N$1005:$N$10000=Lang!A$4)*(Archives!$F$1005:$F$10000=$A606)*-Archives!$A$1005:$A$10000)+SUMPRODUCT((Archives!$N$1005:$N$10000=Lang!A$5)*(Archives!$F$1005:$F$10000=$A606)*-Archives!$A$1005:$A$10000)-$C606+$I606</f>
        <v>0</v>
      </c>
      <c r="E606" s="281"/>
      <c r="F606" s="282"/>
      <c r="G606" s="283"/>
      <c r="H606" s="284"/>
      <c r="I606" s="319"/>
      <c r="J606" s="320"/>
      <c r="K606" s="321"/>
      <c r="L606" s="322"/>
      <c r="M606" s="323"/>
      <c r="N606" s="324"/>
      <c r="O606" s="325">
        <f t="shared" si="59"/>
        <v>0</v>
      </c>
      <c r="P606" s="326"/>
      <c r="Q606" s="338">
        <f>IF(ISBLANK(A606),0,IF(Set!$F$2="TTC",IF(P606=1,O606-(O606*100)/(100+Set!$C$2),(IF(P606=2,O606-(O606*100)/(100+Set!$C$3),0))),IF(P606=1,O606*Set!$C$2/(100),(IF(P606=2,O606*Set!$C$3/(100),0)))))</f>
        <v>0</v>
      </c>
      <c r="R606" s="335"/>
      <c r="S606" s="336">
        <f t="shared" si="60"/>
        <v>0</v>
      </c>
      <c r="T606" s="337">
        <f t="shared" si="61"/>
        <v>0</v>
      </c>
      <c r="U606" s="336">
        <f t="shared" si="62"/>
        <v>0</v>
      </c>
      <c r="V606" s="336">
        <f t="shared" si="63"/>
        <v>0</v>
      </c>
      <c r="W606" s="336">
        <f t="shared" si="64"/>
        <v>0</v>
      </c>
    </row>
    <row r="607" s="213" customFormat="1" hidden="1" spans="1:23">
      <c r="A607" s="278"/>
      <c r="B607" s="67"/>
      <c r="C607" s="279"/>
      <c r="D607" s="280">
        <f>SUMPRODUCT((Archives!$N$1005:$N$10000=Lang!A$4)*(Archives!$F$1005:$F$10000=$A607)*-Archives!$A$1005:$A$10000)+SUMPRODUCT((Archives!$N$1005:$N$10000=Lang!A$5)*(Archives!$F$1005:$F$10000=$A607)*-Archives!$A$1005:$A$10000)-$C607+$I607</f>
        <v>0</v>
      </c>
      <c r="E607" s="281"/>
      <c r="F607" s="282"/>
      <c r="G607" s="283"/>
      <c r="H607" s="284"/>
      <c r="I607" s="319"/>
      <c r="J607" s="320"/>
      <c r="K607" s="321"/>
      <c r="L607" s="322"/>
      <c r="M607" s="323"/>
      <c r="N607" s="324"/>
      <c r="O607" s="325">
        <f t="shared" si="59"/>
        <v>0</v>
      </c>
      <c r="P607" s="326"/>
      <c r="Q607" s="338">
        <f>IF(ISBLANK(A607),0,IF(Set!$F$2="TTC",IF(P607=1,O607-(O607*100)/(100+Set!$C$2),(IF(P607=2,O607-(O607*100)/(100+Set!$C$3),0))),IF(P607=1,O607*Set!$C$2/(100),(IF(P607=2,O607*Set!$C$3/(100),0)))))</f>
        <v>0</v>
      </c>
      <c r="R607" s="335"/>
      <c r="S607" s="336">
        <f t="shared" si="60"/>
        <v>0</v>
      </c>
      <c r="T607" s="337">
        <f t="shared" si="61"/>
        <v>0</v>
      </c>
      <c r="U607" s="336">
        <f t="shared" si="62"/>
        <v>0</v>
      </c>
      <c r="V607" s="336">
        <f t="shared" si="63"/>
        <v>0</v>
      </c>
      <c r="W607" s="336">
        <f t="shared" si="64"/>
        <v>0</v>
      </c>
    </row>
    <row r="608" s="213" customFormat="1" hidden="1" spans="1:23">
      <c r="A608" s="278"/>
      <c r="B608" s="67"/>
      <c r="C608" s="279"/>
      <c r="D608" s="280">
        <f>SUMPRODUCT((Archives!$N$1005:$N$10000=Lang!A$4)*(Archives!$F$1005:$F$10000=$A608)*-Archives!$A$1005:$A$10000)+SUMPRODUCT((Archives!$N$1005:$N$10000=Lang!A$5)*(Archives!$F$1005:$F$10000=$A608)*-Archives!$A$1005:$A$10000)-$C608+$I608</f>
        <v>0</v>
      </c>
      <c r="E608" s="281"/>
      <c r="F608" s="282"/>
      <c r="G608" s="283"/>
      <c r="H608" s="284"/>
      <c r="I608" s="319"/>
      <c r="J608" s="320"/>
      <c r="K608" s="321"/>
      <c r="L608" s="322"/>
      <c r="M608" s="323"/>
      <c r="N608" s="324"/>
      <c r="O608" s="325">
        <f t="shared" si="59"/>
        <v>0</v>
      </c>
      <c r="P608" s="326"/>
      <c r="Q608" s="338">
        <f>IF(ISBLANK(A608),0,IF(Set!$F$2="TTC",IF(P608=1,O608-(O608*100)/(100+Set!$C$2),(IF(P608=2,O608-(O608*100)/(100+Set!$C$3),0))),IF(P608=1,O608*Set!$C$2/(100),(IF(P608=2,O608*Set!$C$3/(100),0)))))</f>
        <v>0</v>
      </c>
      <c r="R608" s="335"/>
      <c r="S608" s="336">
        <f t="shared" si="60"/>
        <v>0</v>
      </c>
      <c r="T608" s="337">
        <f t="shared" si="61"/>
        <v>0</v>
      </c>
      <c r="U608" s="336">
        <f t="shared" si="62"/>
        <v>0</v>
      </c>
      <c r="V608" s="336">
        <f t="shared" si="63"/>
        <v>0</v>
      </c>
      <c r="W608" s="336">
        <f t="shared" si="64"/>
        <v>0</v>
      </c>
    </row>
    <row r="609" s="213" customFormat="1" hidden="1" spans="1:23">
      <c r="A609" s="278"/>
      <c r="B609" s="67"/>
      <c r="C609" s="279"/>
      <c r="D609" s="280">
        <f>SUMPRODUCT((Archives!$N$1005:$N$10000=Lang!A$4)*(Archives!$F$1005:$F$10000=$A609)*-Archives!$A$1005:$A$10000)+SUMPRODUCT((Archives!$N$1005:$N$10000=Lang!A$5)*(Archives!$F$1005:$F$10000=$A609)*-Archives!$A$1005:$A$10000)-$C609+$I609</f>
        <v>0</v>
      </c>
      <c r="E609" s="281"/>
      <c r="F609" s="282"/>
      <c r="G609" s="283"/>
      <c r="H609" s="284"/>
      <c r="I609" s="319"/>
      <c r="J609" s="320"/>
      <c r="K609" s="321"/>
      <c r="L609" s="322"/>
      <c r="M609" s="323"/>
      <c r="N609" s="324"/>
      <c r="O609" s="325">
        <f t="shared" si="59"/>
        <v>0</v>
      </c>
      <c r="P609" s="326"/>
      <c r="Q609" s="338">
        <f>IF(ISBLANK(A609),0,IF(Set!$F$2="TTC",IF(P609=1,O609-(O609*100)/(100+Set!$C$2),(IF(P609=2,O609-(O609*100)/(100+Set!$C$3),0))),IF(P609=1,O609*Set!$C$2/(100),(IF(P609=2,O609*Set!$C$3/(100),0)))))</f>
        <v>0</v>
      </c>
      <c r="R609" s="335"/>
      <c r="S609" s="336">
        <f t="shared" si="60"/>
        <v>0</v>
      </c>
      <c r="T609" s="337">
        <f t="shared" si="61"/>
        <v>0</v>
      </c>
      <c r="U609" s="336">
        <f t="shared" si="62"/>
        <v>0</v>
      </c>
      <c r="V609" s="336">
        <f t="shared" si="63"/>
        <v>0</v>
      </c>
      <c r="W609" s="336">
        <f t="shared" si="64"/>
        <v>0</v>
      </c>
    </row>
    <row r="610" s="213" customFormat="1" hidden="1" spans="1:23">
      <c r="A610" s="278"/>
      <c r="B610" s="67"/>
      <c r="C610" s="279"/>
      <c r="D610" s="280">
        <f>SUMPRODUCT((Archives!$N$1005:$N$10000=Lang!A$4)*(Archives!$F$1005:$F$10000=$A610)*-Archives!$A$1005:$A$10000)+SUMPRODUCT((Archives!$N$1005:$N$10000=Lang!A$5)*(Archives!$F$1005:$F$10000=$A610)*-Archives!$A$1005:$A$10000)-$C610+$I610</f>
        <v>0</v>
      </c>
      <c r="E610" s="281"/>
      <c r="F610" s="282"/>
      <c r="G610" s="283"/>
      <c r="H610" s="284"/>
      <c r="I610" s="319"/>
      <c r="J610" s="320"/>
      <c r="K610" s="321"/>
      <c r="L610" s="322"/>
      <c r="M610" s="323"/>
      <c r="N610" s="324"/>
      <c r="O610" s="325">
        <f t="shared" si="59"/>
        <v>0</v>
      </c>
      <c r="P610" s="326"/>
      <c r="Q610" s="338">
        <f>IF(ISBLANK(A610),0,IF(Set!$F$2="TTC",IF(P610=1,O610-(O610*100)/(100+Set!$C$2),(IF(P610=2,O610-(O610*100)/(100+Set!$C$3),0))),IF(P610=1,O610*Set!$C$2/(100),(IF(P610=2,O610*Set!$C$3/(100),0)))))</f>
        <v>0</v>
      </c>
      <c r="R610" s="335"/>
      <c r="S610" s="336">
        <f t="shared" si="60"/>
        <v>0</v>
      </c>
      <c r="T610" s="337">
        <f t="shared" si="61"/>
        <v>0</v>
      </c>
      <c r="U610" s="336">
        <f t="shared" si="62"/>
        <v>0</v>
      </c>
      <c r="V610" s="336">
        <f t="shared" si="63"/>
        <v>0</v>
      </c>
      <c r="W610" s="336">
        <f t="shared" si="64"/>
        <v>0</v>
      </c>
    </row>
    <row r="611" s="213" customFormat="1" hidden="1" spans="1:23">
      <c r="A611" s="278"/>
      <c r="B611" s="67"/>
      <c r="C611" s="279"/>
      <c r="D611" s="280">
        <f>SUMPRODUCT((Archives!$N$1005:$N$10000=Lang!A$4)*(Archives!$F$1005:$F$10000=$A611)*-Archives!$A$1005:$A$10000)+SUMPRODUCT((Archives!$N$1005:$N$10000=Lang!A$5)*(Archives!$F$1005:$F$10000=$A611)*-Archives!$A$1005:$A$10000)-$C611+$I611</f>
        <v>0</v>
      </c>
      <c r="E611" s="281"/>
      <c r="F611" s="282"/>
      <c r="G611" s="283"/>
      <c r="H611" s="284"/>
      <c r="I611" s="319"/>
      <c r="J611" s="320"/>
      <c r="K611" s="321"/>
      <c r="L611" s="322"/>
      <c r="M611" s="323"/>
      <c r="N611" s="324"/>
      <c r="O611" s="325">
        <f t="shared" si="59"/>
        <v>0</v>
      </c>
      <c r="P611" s="326"/>
      <c r="Q611" s="338">
        <f>IF(ISBLANK(A611),0,IF(Set!$F$2="TTC",IF(P611=1,O611-(O611*100)/(100+Set!$C$2),(IF(P611=2,O611-(O611*100)/(100+Set!$C$3),0))),IF(P611=1,O611*Set!$C$2/(100),(IF(P611=2,O611*Set!$C$3/(100),0)))))</f>
        <v>0</v>
      </c>
      <c r="R611" s="335"/>
      <c r="S611" s="336">
        <f t="shared" si="60"/>
        <v>0</v>
      </c>
      <c r="T611" s="337">
        <f t="shared" si="61"/>
        <v>0</v>
      </c>
      <c r="U611" s="336">
        <f t="shared" si="62"/>
        <v>0</v>
      </c>
      <c r="V611" s="336">
        <f t="shared" si="63"/>
        <v>0</v>
      </c>
      <c r="W611" s="336">
        <f t="shared" si="64"/>
        <v>0</v>
      </c>
    </row>
    <row r="612" s="213" customFormat="1" hidden="1" spans="1:23">
      <c r="A612" s="278"/>
      <c r="B612" s="67"/>
      <c r="C612" s="279"/>
      <c r="D612" s="280">
        <f>SUMPRODUCT((Archives!$N$1005:$N$10000=Lang!A$4)*(Archives!$F$1005:$F$10000=$A612)*-Archives!$A$1005:$A$10000)+SUMPRODUCT((Archives!$N$1005:$N$10000=Lang!A$5)*(Archives!$F$1005:$F$10000=$A612)*-Archives!$A$1005:$A$10000)-$C612+$I612</f>
        <v>0</v>
      </c>
      <c r="E612" s="281"/>
      <c r="F612" s="282"/>
      <c r="G612" s="283"/>
      <c r="H612" s="284"/>
      <c r="I612" s="319"/>
      <c r="J612" s="320"/>
      <c r="K612" s="321"/>
      <c r="L612" s="322"/>
      <c r="M612" s="323"/>
      <c r="N612" s="324"/>
      <c r="O612" s="325">
        <f t="shared" si="59"/>
        <v>0</v>
      </c>
      <c r="P612" s="326"/>
      <c r="Q612" s="338">
        <f>IF(ISBLANK(A612),0,IF(Set!$F$2="TTC",IF(P612=1,O612-(O612*100)/(100+Set!$C$2),(IF(P612=2,O612-(O612*100)/(100+Set!$C$3),0))),IF(P612=1,O612*Set!$C$2/(100),(IF(P612=2,O612*Set!$C$3/(100),0)))))</f>
        <v>0</v>
      </c>
      <c r="R612" s="335"/>
      <c r="S612" s="336">
        <f t="shared" si="60"/>
        <v>0</v>
      </c>
      <c r="T612" s="337">
        <f t="shared" si="61"/>
        <v>0</v>
      </c>
      <c r="U612" s="336">
        <f t="shared" si="62"/>
        <v>0</v>
      </c>
      <c r="V612" s="336">
        <f t="shared" si="63"/>
        <v>0</v>
      </c>
      <c r="W612" s="336">
        <f t="shared" si="64"/>
        <v>0</v>
      </c>
    </row>
    <row r="613" s="213" customFormat="1" hidden="1" spans="1:23">
      <c r="A613" s="278"/>
      <c r="B613" s="67"/>
      <c r="C613" s="279"/>
      <c r="D613" s="280">
        <f>SUMPRODUCT((Archives!$N$1005:$N$10000=Lang!A$4)*(Archives!$F$1005:$F$10000=$A613)*-Archives!$A$1005:$A$10000)+SUMPRODUCT((Archives!$N$1005:$N$10000=Lang!A$5)*(Archives!$F$1005:$F$10000=$A613)*-Archives!$A$1005:$A$10000)-$C613+$I613</f>
        <v>0</v>
      </c>
      <c r="E613" s="281"/>
      <c r="F613" s="282"/>
      <c r="G613" s="283"/>
      <c r="H613" s="284"/>
      <c r="I613" s="319"/>
      <c r="J613" s="320"/>
      <c r="K613" s="321"/>
      <c r="L613" s="322"/>
      <c r="M613" s="323"/>
      <c r="N613" s="324"/>
      <c r="O613" s="325">
        <f t="shared" si="59"/>
        <v>0</v>
      </c>
      <c r="P613" s="326"/>
      <c r="Q613" s="338">
        <f>IF(ISBLANK(A613),0,IF(Set!$F$2="TTC",IF(P613=1,O613-(O613*100)/(100+Set!$C$2),(IF(P613=2,O613-(O613*100)/(100+Set!$C$3),0))),IF(P613=1,O613*Set!$C$2/(100),(IF(P613=2,O613*Set!$C$3/(100),0)))))</f>
        <v>0</v>
      </c>
      <c r="R613" s="335"/>
      <c r="S613" s="336">
        <f t="shared" si="60"/>
        <v>0</v>
      </c>
      <c r="T613" s="337">
        <f t="shared" si="61"/>
        <v>0</v>
      </c>
      <c r="U613" s="336">
        <f t="shared" si="62"/>
        <v>0</v>
      </c>
      <c r="V613" s="336">
        <f t="shared" si="63"/>
        <v>0</v>
      </c>
      <c r="W613" s="336">
        <f t="shared" si="64"/>
        <v>0</v>
      </c>
    </row>
    <row r="614" s="213" customFormat="1" hidden="1" spans="1:23">
      <c r="A614" s="278"/>
      <c r="B614" s="67"/>
      <c r="C614" s="279"/>
      <c r="D614" s="280">
        <f>SUMPRODUCT((Archives!$N$1005:$N$10000=Lang!A$4)*(Archives!$F$1005:$F$10000=$A614)*-Archives!$A$1005:$A$10000)+SUMPRODUCT((Archives!$N$1005:$N$10000=Lang!A$5)*(Archives!$F$1005:$F$10000=$A614)*-Archives!$A$1005:$A$10000)-$C614+$I614</f>
        <v>0</v>
      </c>
      <c r="E614" s="281"/>
      <c r="F614" s="282"/>
      <c r="G614" s="283"/>
      <c r="H614" s="284"/>
      <c r="I614" s="319"/>
      <c r="J614" s="320"/>
      <c r="K614" s="321"/>
      <c r="L614" s="322"/>
      <c r="M614" s="323"/>
      <c r="N614" s="324"/>
      <c r="O614" s="325">
        <f t="shared" si="59"/>
        <v>0</v>
      </c>
      <c r="P614" s="326"/>
      <c r="Q614" s="338">
        <f>IF(ISBLANK(A614),0,IF(Set!$F$2="TTC",IF(P614=1,O614-(O614*100)/(100+Set!$C$2),(IF(P614=2,O614-(O614*100)/(100+Set!$C$3),0))),IF(P614=1,O614*Set!$C$2/(100),(IF(P614=2,O614*Set!$C$3/(100),0)))))</f>
        <v>0</v>
      </c>
      <c r="R614" s="335"/>
      <c r="S614" s="336">
        <f t="shared" si="60"/>
        <v>0</v>
      </c>
      <c r="T614" s="337">
        <f t="shared" si="61"/>
        <v>0</v>
      </c>
      <c r="U614" s="336">
        <f t="shared" si="62"/>
        <v>0</v>
      </c>
      <c r="V614" s="336">
        <f t="shared" si="63"/>
        <v>0</v>
      </c>
      <c r="W614" s="336">
        <f t="shared" si="64"/>
        <v>0</v>
      </c>
    </row>
    <row r="615" s="213" customFormat="1" hidden="1" spans="1:23">
      <c r="A615" s="278"/>
      <c r="B615" s="67"/>
      <c r="C615" s="279"/>
      <c r="D615" s="280">
        <f>SUMPRODUCT((Archives!$N$1005:$N$10000=Lang!A$4)*(Archives!$F$1005:$F$10000=$A615)*-Archives!$A$1005:$A$10000)+SUMPRODUCT((Archives!$N$1005:$N$10000=Lang!A$5)*(Archives!$F$1005:$F$10000=$A615)*-Archives!$A$1005:$A$10000)-$C615+$I615</f>
        <v>0</v>
      </c>
      <c r="E615" s="281"/>
      <c r="F615" s="282"/>
      <c r="G615" s="283"/>
      <c r="H615" s="284"/>
      <c r="I615" s="319"/>
      <c r="J615" s="320"/>
      <c r="K615" s="321"/>
      <c r="L615" s="322"/>
      <c r="M615" s="323"/>
      <c r="N615" s="324"/>
      <c r="O615" s="325">
        <f t="shared" si="59"/>
        <v>0</v>
      </c>
      <c r="P615" s="326"/>
      <c r="Q615" s="338">
        <f>IF(ISBLANK(A615),0,IF(Set!$F$2="TTC",IF(P615=1,O615-(O615*100)/(100+Set!$C$2),(IF(P615=2,O615-(O615*100)/(100+Set!$C$3),0))),IF(P615=1,O615*Set!$C$2/(100),(IF(P615=2,O615*Set!$C$3/(100),0)))))</f>
        <v>0</v>
      </c>
      <c r="R615" s="335"/>
      <c r="S615" s="336">
        <f t="shared" si="60"/>
        <v>0</v>
      </c>
      <c r="T615" s="337">
        <f t="shared" si="61"/>
        <v>0</v>
      </c>
      <c r="U615" s="336">
        <f t="shared" si="62"/>
        <v>0</v>
      </c>
      <c r="V615" s="336">
        <f t="shared" si="63"/>
        <v>0</v>
      </c>
      <c r="W615" s="336">
        <f t="shared" si="64"/>
        <v>0</v>
      </c>
    </row>
    <row r="616" s="213" customFormat="1" hidden="1" spans="1:23">
      <c r="A616" s="278"/>
      <c r="B616" s="67"/>
      <c r="C616" s="279"/>
      <c r="D616" s="280">
        <f>SUMPRODUCT((Archives!$N$1005:$N$10000=Lang!A$4)*(Archives!$F$1005:$F$10000=$A616)*-Archives!$A$1005:$A$10000)+SUMPRODUCT((Archives!$N$1005:$N$10000=Lang!A$5)*(Archives!$F$1005:$F$10000=$A616)*-Archives!$A$1005:$A$10000)-$C616+$I616</f>
        <v>0</v>
      </c>
      <c r="E616" s="281"/>
      <c r="F616" s="282"/>
      <c r="G616" s="283"/>
      <c r="H616" s="284"/>
      <c r="I616" s="319"/>
      <c r="J616" s="320"/>
      <c r="K616" s="321"/>
      <c r="L616" s="322"/>
      <c r="M616" s="323"/>
      <c r="N616" s="324"/>
      <c r="O616" s="325">
        <f t="shared" si="59"/>
        <v>0</v>
      </c>
      <c r="P616" s="326"/>
      <c r="Q616" s="338">
        <f>IF(ISBLANK(A616),0,IF(Set!$F$2="TTC",IF(P616=1,O616-(O616*100)/(100+Set!$C$2),(IF(P616=2,O616-(O616*100)/(100+Set!$C$3),0))),IF(P616=1,O616*Set!$C$2/(100),(IF(P616=2,O616*Set!$C$3/(100),0)))))</f>
        <v>0</v>
      </c>
      <c r="R616" s="335"/>
      <c r="S616" s="336">
        <f t="shared" si="60"/>
        <v>0</v>
      </c>
      <c r="T616" s="337">
        <f t="shared" si="61"/>
        <v>0</v>
      </c>
      <c r="U616" s="336">
        <f t="shared" si="62"/>
        <v>0</v>
      </c>
      <c r="V616" s="336">
        <f t="shared" si="63"/>
        <v>0</v>
      </c>
      <c r="W616" s="336">
        <f t="shared" si="64"/>
        <v>0</v>
      </c>
    </row>
    <row r="617" s="213" customFormat="1" hidden="1" spans="1:23">
      <c r="A617" s="278"/>
      <c r="B617" s="67"/>
      <c r="C617" s="279"/>
      <c r="D617" s="280">
        <f>SUMPRODUCT((Archives!$N$1005:$N$10000=Lang!A$4)*(Archives!$F$1005:$F$10000=$A617)*-Archives!$A$1005:$A$10000)+SUMPRODUCT((Archives!$N$1005:$N$10000=Lang!A$5)*(Archives!$F$1005:$F$10000=$A617)*-Archives!$A$1005:$A$10000)-$C617+$I617</f>
        <v>0</v>
      </c>
      <c r="E617" s="281"/>
      <c r="F617" s="282"/>
      <c r="G617" s="283"/>
      <c r="H617" s="284"/>
      <c r="I617" s="319"/>
      <c r="J617" s="320"/>
      <c r="K617" s="321"/>
      <c r="L617" s="322"/>
      <c r="M617" s="323"/>
      <c r="N617" s="324"/>
      <c r="O617" s="325">
        <f t="shared" si="59"/>
        <v>0</v>
      </c>
      <c r="P617" s="326"/>
      <c r="Q617" s="338">
        <f>IF(ISBLANK(A617),0,IF(Set!$F$2="TTC",IF(P617=1,O617-(O617*100)/(100+Set!$C$2),(IF(P617=2,O617-(O617*100)/(100+Set!$C$3),0))),IF(P617=1,O617*Set!$C$2/(100),(IF(P617=2,O617*Set!$C$3/(100),0)))))</f>
        <v>0</v>
      </c>
      <c r="R617" s="335"/>
      <c r="S617" s="336">
        <f t="shared" si="60"/>
        <v>0</v>
      </c>
      <c r="T617" s="337">
        <f t="shared" si="61"/>
        <v>0</v>
      </c>
      <c r="U617" s="336">
        <f t="shared" si="62"/>
        <v>0</v>
      </c>
      <c r="V617" s="336">
        <f t="shared" si="63"/>
        <v>0</v>
      </c>
      <c r="W617" s="336">
        <f t="shared" si="64"/>
        <v>0</v>
      </c>
    </row>
    <row r="618" s="213" customFormat="1" hidden="1" spans="1:23">
      <c r="A618" s="278"/>
      <c r="B618" s="67"/>
      <c r="C618" s="279"/>
      <c r="D618" s="280">
        <f>SUMPRODUCT((Archives!$N$1005:$N$10000=Lang!A$4)*(Archives!$F$1005:$F$10000=$A618)*-Archives!$A$1005:$A$10000)+SUMPRODUCT((Archives!$N$1005:$N$10000=Lang!A$5)*(Archives!$F$1005:$F$10000=$A618)*-Archives!$A$1005:$A$10000)-$C618+$I618</f>
        <v>0</v>
      </c>
      <c r="E618" s="281"/>
      <c r="F618" s="282"/>
      <c r="G618" s="283"/>
      <c r="H618" s="284"/>
      <c r="I618" s="319"/>
      <c r="J618" s="320"/>
      <c r="K618" s="321"/>
      <c r="L618" s="322"/>
      <c r="M618" s="323"/>
      <c r="N618" s="324"/>
      <c r="O618" s="325">
        <f t="shared" si="59"/>
        <v>0</v>
      </c>
      <c r="P618" s="326"/>
      <c r="Q618" s="338">
        <f>IF(ISBLANK(A618),0,IF(Set!$F$2="TTC",IF(P618=1,O618-(O618*100)/(100+Set!$C$2),(IF(P618=2,O618-(O618*100)/(100+Set!$C$3),0))),IF(P618=1,O618*Set!$C$2/(100),(IF(P618=2,O618*Set!$C$3/(100),0)))))</f>
        <v>0</v>
      </c>
      <c r="R618" s="335"/>
      <c r="S618" s="336">
        <f t="shared" si="60"/>
        <v>0</v>
      </c>
      <c r="T618" s="337">
        <f t="shared" si="61"/>
        <v>0</v>
      </c>
      <c r="U618" s="336">
        <f t="shared" si="62"/>
        <v>0</v>
      </c>
      <c r="V618" s="336">
        <f t="shared" si="63"/>
        <v>0</v>
      </c>
      <c r="W618" s="336">
        <f t="shared" si="64"/>
        <v>0</v>
      </c>
    </row>
    <row r="619" s="213" customFormat="1" hidden="1" spans="1:23">
      <c r="A619" s="278"/>
      <c r="B619" s="67"/>
      <c r="C619" s="279"/>
      <c r="D619" s="280">
        <f>SUMPRODUCT((Archives!$N$1005:$N$10000=Lang!A$4)*(Archives!$F$1005:$F$10000=$A619)*-Archives!$A$1005:$A$10000)+SUMPRODUCT((Archives!$N$1005:$N$10000=Lang!A$5)*(Archives!$F$1005:$F$10000=$A619)*-Archives!$A$1005:$A$10000)-$C619+$I619</f>
        <v>0</v>
      </c>
      <c r="E619" s="281"/>
      <c r="F619" s="282"/>
      <c r="G619" s="283"/>
      <c r="H619" s="284"/>
      <c r="I619" s="319"/>
      <c r="J619" s="320"/>
      <c r="K619" s="321"/>
      <c r="L619" s="322"/>
      <c r="M619" s="323"/>
      <c r="N619" s="324"/>
      <c r="O619" s="325">
        <f t="shared" si="59"/>
        <v>0</v>
      </c>
      <c r="P619" s="326"/>
      <c r="Q619" s="338">
        <f>IF(ISBLANK(A619),0,IF(Set!$F$2="TTC",IF(P619=1,O619-(O619*100)/(100+Set!$C$2),(IF(P619=2,O619-(O619*100)/(100+Set!$C$3),0))),IF(P619=1,O619*Set!$C$2/(100),(IF(P619=2,O619*Set!$C$3/(100),0)))))</f>
        <v>0</v>
      </c>
      <c r="R619" s="335"/>
      <c r="S619" s="336">
        <f t="shared" si="60"/>
        <v>0</v>
      </c>
      <c r="T619" s="337">
        <f t="shared" si="61"/>
        <v>0</v>
      </c>
      <c r="U619" s="336">
        <f t="shared" si="62"/>
        <v>0</v>
      </c>
      <c r="V619" s="336">
        <f t="shared" si="63"/>
        <v>0</v>
      </c>
      <c r="W619" s="336">
        <f t="shared" si="64"/>
        <v>0</v>
      </c>
    </row>
    <row r="620" s="213" customFormat="1" hidden="1" spans="1:23">
      <c r="A620" s="278"/>
      <c r="B620" s="67"/>
      <c r="C620" s="279"/>
      <c r="D620" s="280">
        <f>SUMPRODUCT((Archives!$N$1005:$N$10000=Lang!A$4)*(Archives!$F$1005:$F$10000=$A620)*-Archives!$A$1005:$A$10000)+SUMPRODUCT((Archives!$N$1005:$N$10000=Lang!A$5)*(Archives!$F$1005:$F$10000=$A620)*-Archives!$A$1005:$A$10000)-$C620+$I620</f>
        <v>0</v>
      </c>
      <c r="E620" s="281"/>
      <c r="F620" s="282"/>
      <c r="G620" s="283"/>
      <c r="H620" s="284"/>
      <c r="I620" s="319"/>
      <c r="J620" s="320"/>
      <c r="K620" s="321"/>
      <c r="L620" s="322"/>
      <c r="M620" s="323"/>
      <c r="N620" s="324"/>
      <c r="O620" s="325">
        <f t="shared" si="59"/>
        <v>0</v>
      </c>
      <c r="P620" s="326"/>
      <c r="Q620" s="338">
        <f>IF(ISBLANK(A620),0,IF(Set!$F$2="TTC",IF(P620=1,O620-(O620*100)/(100+Set!$C$2),(IF(P620=2,O620-(O620*100)/(100+Set!$C$3),0))),IF(P620=1,O620*Set!$C$2/(100),(IF(P620=2,O620*Set!$C$3/(100),0)))))</f>
        <v>0</v>
      </c>
      <c r="R620" s="335"/>
      <c r="S620" s="336">
        <f t="shared" si="60"/>
        <v>0</v>
      </c>
      <c r="T620" s="337">
        <f t="shared" si="61"/>
        <v>0</v>
      </c>
      <c r="U620" s="336">
        <f t="shared" si="62"/>
        <v>0</v>
      </c>
      <c r="V620" s="336">
        <f t="shared" si="63"/>
        <v>0</v>
      </c>
      <c r="W620" s="336">
        <f t="shared" si="64"/>
        <v>0</v>
      </c>
    </row>
    <row r="621" s="213" customFormat="1" hidden="1" spans="1:23">
      <c r="A621" s="278"/>
      <c r="B621" s="67"/>
      <c r="C621" s="279"/>
      <c r="D621" s="280">
        <f>SUMPRODUCT((Archives!$N$1005:$N$10000=Lang!A$4)*(Archives!$F$1005:$F$10000=$A621)*-Archives!$A$1005:$A$10000)+SUMPRODUCT((Archives!$N$1005:$N$10000=Lang!A$5)*(Archives!$F$1005:$F$10000=$A621)*-Archives!$A$1005:$A$10000)-$C621+$I621</f>
        <v>0</v>
      </c>
      <c r="E621" s="281"/>
      <c r="F621" s="282"/>
      <c r="G621" s="283"/>
      <c r="H621" s="284"/>
      <c r="I621" s="319"/>
      <c r="J621" s="320"/>
      <c r="K621" s="321"/>
      <c r="L621" s="322"/>
      <c r="M621" s="323"/>
      <c r="N621" s="324"/>
      <c r="O621" s="325">
        <f t="shared" si="59"/>
        <v>0</v>
      </c>
      <c r="P621" s="326"/>
      <c r="Q621" s="338">
        <f>IF(ISBLANK(A621),0,IF(Set!$F$2="TTC",IF(P621=1,O621-(O621*100)/(100+Set!$C$2),(IF(P621=2,O621-(O621*100)/(100+Set!$C$3),0))),IF(P621=1,O621*Set!$C$2/(100),(IF(P621=2,O621*Set!$C$3/(100),0)))))</f>
        <v>0</v>
      </c>
      <c r="R621" s="335"/>
      <c r="S621" s="336">
        <f t="shared" si="60"/>
        <v>0</v>
      </c>
      <c r="T621" s="337">
        <f t="shared" si="61"/>
        <v>0</v>
      </c>
      <c r="U621" s="336">
        <f t="shared" si="62"/>
        <v>0</v>
      </c>
      <c r="V621" s="336">
        <f t="shared" si="63"/>
        <v>0</v>
      </c>
      <c r="W621" s="336">
        <f t="shared" si="64"/>
        <v>0</v>
      </c>
    </row>
    <row r="622" s="213" customFormat="1" hidden="1" spans="1:23">
      <c r="A622" s="278"/>
      <c r="B622" s="67"/>
      <c r="C622" s="279"/>
      <c r="D622" s="280">
        <f>SUMPRODUCT((Archives!$N$1005:$N$10000=Lang!A$4)*(Archives!$F$1005:$F$10000=$A622)*-Archives!$A$1005:$A$10000)+SUMPRODUCT((Archives!$N$1005:$N$10000=Lang!A$5)*(Archives!$F$1005:$F$10000=$A622)*-Archives!$A$1005:$A$10000)-$C622+$I622</f>
        <v>0</v>
      </c>
      <c r="E622" s="281"/>
      <c r="F622" s="282"/>
      <c r="G622" s="283"/>
      <c r="H622" s="284"/>
      <c r="I622" s="319"/>
      <c r="J622" s="320"/>
      <c r="K622" s="321"/>
      <c r="L622" s="322"/>
      <c r="M622" s="323"/>
      <c r="N622" s="324"/>
      <c r="O622" s="325">
        <f t="shared" si="59"/>
        <v>0</v>
      </c>
      <c r="P622" s="326"/>
      <c r="Q622" s="338">
        <f>IF(ISBLANK(A622),0,IF(Set!$F$2="TTC",IF(P622=1,O622-(O622*100)/(100+Set!$C$2),(IF(P622=2,O622-(O622*100)/(100+Set!$C$3),0))),IF(P622=1,O622*Set!$C$2/(100),(IF(P622=2,O622*Set!$C$3/(100),0)))))</f>
        <v>0</v>
      </c>
      <c r="R622" s="335"/>
      <c r="S622" s="336">
        <f t="shared" si="60"/>
        <v>0</v>
      </c>
      <c r="T622" s="337">
        <f t="shared" si="61"/>
        <v>0</v>
      </c>
      <c r="U622" s="336">
        <f t="shared" si="62"/>
        <v>0</v>
      </c>
      <c r="V622" s="336">
        <f t="shared" si="63"/>
        <v>0</v>
      </c>
      <c r="W622" s="336">
        <f t="shared" si="64"/>
        <v>0</v>
      </c>
    </row>
    <row r="623" s="213" customFormat="1" hidden="1" spans="1:23">
      <c r="A623" s="278"/>
      <c r="B623" s="67"/>
      <c r="C623" s="279"/>
      <c r="D623" s="280">
        <f>SUMPRODUCT((Archives!$N$1005:$N$10000=Lang!A$4)*(Archives!$F$1005:$F$10000=$A623)*-Archives!$A$1005:$A$10000)+SUMPRODUCT((Archives!$N$1005:$N$10000=Lang!A$5)*(Archives!$F$1005:$F$10000=$A623)*-Archives!$A$1005:$A$10000)-$C623+$I623</f>
        <v>0</v>
      </c>
      <c r="E623" s="281"/>
      <c r="F623" s="282"/>
      <c r="G623" s="283"/>
      <c r="H623" s="284"/>
      <c r="I623" s="319"/>
      <c r="J623" s="320"/>
      <c r="K623" s="321"/>
      <c r="L623" s="322"/>
      <c r="M623" s="323"/>
      <c r="N623" s="324"/>
      <c r="O623" s="325">
        <f t="shared" si="59"/>
        <v>0</v>
      </c>
      <c r="P623" s="326"/>
      <c r="Q623" s="338">
        <f>IF(ISBLANK(A623),0,IF(Set!$F$2="TTC",IF(P623=1,O623-(O623*100)/(100+Set!$C$2),(IF(P623=2,O623-(O623*100)/(100+Set!$C$3),0))),IF(P623=1,O623*Set!$C$2/(100),(IF(P623=2,O623*Set!$C$3/(100),0)))))</f>
        <v>0</v>
      </c>
      <c r="R623" s="335"/>
      <c r="S623" s="336">
        <f t="shared" si="60"/>
        <v>0</v>
      </c>
      <c r="T623" s="337">
        <f t="shared" si="61"/>
        <v>0</v>
      </c>
      <c r="U623" s="336">
        <f t="shared" si="62"/>
        <v>0</v>
      </c>
      <c r="V623" s="336">
        <f t="shared" si="63"/>
        <v>0</v>
      </c>
      <c r="W623" s="336">
        <f t="shared" si="64"/>
        <v>0</v>
      </c>
    </row>
    <row r="624" s="213" customFormat="1" hidden="1" spans="1:23">
      <c r="A624" s="278"/>
      <c r="B624" s="67"/>
      <c r="C624" s="279"/>
      <c r="D624" s="280">
        <f>SUMPRODUCT((Archives!$N$1005:$N$10000=Lang!A$4)*(Archives!$F$1005:$F$10000=$A624)*-Archives!$A$1005:$A$10000)+SUMPRODUCT((Archives!$N$1005:$N$10000=Lang!A$5)*(Archives!$F$1005:$F$10000=$A624)*-Archives!$A$1005:$A$10000)-$C624+$I624</f>
        <v>0</v>
      </c>
      <c r="E624" s="281"/>
      <c r="F624" s="282"/>
      <c r="G624" s="283"/>
      <c r="H624" s="284"/>
      <c r="I624" s="319"/>
      <c r="J624" s="320"/>
      <c r="K624" s="321"/>
      <c r="L624" s="322"/>
      <c r="M624" s="323"/>
      <c r="N624" s="324"/>
      <c r="O624" s="325">
        <f t="shared" si="59"/>
        <v>0</v>
      </c>
      <c r="P624" s="326"/>
      <c r="Q624" s="338">
        <f>IF(ISBLANK(A624),0,IF(Set!$F$2="TTC",IF(P624=1,O624-(O624*100)/(100+Set!$C$2),(IF(P624=2,O624-(O624*100)/(100+Set!$C$3),0))),IF(P624=1,O624*Set!$C$2/(100),(IF(P624=2,O624*Set!$C$3/(100),0)))))</f>
        <v>0</v>
      </c>
      <c r="R624" s="335"/>
      <c r="S624" s="336">
        <f t="shared" si="60"/>
        <v>0</v>
      </c>
      <c r="T624" s="337">
        <f t="shared" si="61"/>
        <v>0</v>
      </c>
      <c r="U624" s="336">
        <f t="shared" si="62"/>
        <v>0</v>
      </c>
      <c r="V624" s="336">
        <f t="shared" si="63"/>
        <v>0</v>
      </c>
      <c r="W624" s="336">
        <f t="shared" si="64"/>
        <v>0</v>
      </c>
    </row>
    <row r="625" s="213" customFormat="1" hidden="1" spans="1:23">
      <c r="A625" s="278"/>
      <c r="B625" s="67"/>
      <c r="C625" s="279"/>
      <c r="D625" s="280">
        <f>SUMPRODUCT((Archives!$N$1005:$N$10000=Lang!A$4)*(Archives!$F$1005:$F$10000=$A625)*-Archives!$A$1005:$A$10000)+SUMPRODUCT((Archives!$N$1005:$N$10000=Lang!A$5)*(Archives!$F$1005:$F$10000=$A625)*-Archives!$A$1005:$A$10000)-$C625+$I625</f>
        <v>0</v>
      </c>
      <c r="E625" s="281"/>
      <c r="F625" s="282"/>
      <c r="G625" s="283"/>
      <c r="H625" s="284"/>
      <c r="I625" s="319"/>
      <c r="J625" s="320"/>
      <c r="K625" s="321"/>
      <c r="L625" s="322"/>
      <c r="M625" s="323"/>
      <c r="N625" s="324"/>
      <c r="O625" s="325">
        <f t="shared" si="59"/>
        <v>0</v>
      </c>
      <c r="P625" s="326"/>
      <c r="Q625" s="338">
        <f>IF(ISBLANK(A625),0,IF(Set!$F$2="TTC",IF(P625=1,O625-(O625*100)/(100+Set!$C$2),(IF(P625=2,O625-(O625*100)/(100+Set!$C$3),0))),IF(P625=1,O625*Set!$C$2/(100),(IF(P625=2,O625*Set!$C$3/(100),0)))))</f>
        <v>0</v>
      </c>
      <c r="R625" s="335"/>
      <c r="S625" s="336">
        <f t="shared" si="60"/>
        <v>0</v>
      </c>
      <c r="T625" s="337">
        <f t="shared" si="61"/>
        <v>0</v>
      </c>
      <c r="U625" s="336">
        <f t="shared" si="62"/>
        <v>0</v>
      </c>
      <c r="V625" s="336">
        <f t="shared" si="63"/>
        <v>0</v>
      </c>
      <c r="W625" s="336">
        <f t="shared" si="64"/>
        <v>0</v>
      </c>
    </row>
    <row r="626" s="213" customFormat="1" hidden="1" spans="1:23">
      <c r="A626" s="278"/>
      <c r="B626" s="67"/>
      <c r="C626" s="279"/>
      <c r="D626" s="280">
        <f>SUMPRODUCT((Archives!$N$1005:$N$10000=Lang!A$4)*(Archives!$F$1005:$F$10000=$A626)*-Archives!$A$1005:$A$10000)+SUMPRODUCT((Archives!$N$1005:$N$10000=Lang!A$5)*(Archives!$F$1005:$F$10000=$A626)*-Archives!$A$1005:$A$10000)-$C626+$I626</f>
        <v>0</v>
      </c>
      <c r="E626" s="281"/>
      <c r="F626" s="282"/>
      <c r="G626" s="283"/>
      <c r="H626" s="284"/>
      <c r="I626" s="319"/>
      <c r="J626" s="320"/>
      <c r="K626" s="321"/>
      <c r="L626" s="322"/>
      <c r="M626" s="323"/>
      <c r="N626" s="324"/>
      <c r="O626" s="325">
        <f t="shared" si="59"/>
        <v>0</v>
      </c>
      <c r="P626" s="326"/>
      <c r="Q626" s="338">
        <f>IF(ISBLANK(A626),0,IF(Set!$F$2="TTC",IF(P626=1,O626-(O626*100)/(100+Set!$C$2),(IF(P626=2,O626-(O626*100)/(100+Set!$C$3),0))),IF(P626=1,O626*Set!$C$2/(100),(IF(P626=2,O626*Set!$C$3/(100),0)))))</f>
        <v>0</v>
      </c>
      <c r="R626" s="335"/>
      <c r="S626" s="336">
        <f t="shared" si="60"/>
        <v>0</v>
      </c>
      <c r="T626" s="337">
        <f t="shared" si="61"/>
        <v>0</v>
      </c>
      <c r="U626" s="336">
        <f t="shared" si="62"/>
        <v>0</v>
      </c>
      <c r="V626" s="336">
        <f t="shared" si="63"/>
        <v>0</v>
      </c>
      <c r="W626" s="336">
        <f t="shared" si="64"/>
        <v>0</v>
      </c>
    </row>
    <row r="627" s="213" customFormat="1" hidden="1" spans="1:23">
      <c r="A627" s="278"/>
      <c r="B627" s="67"/>
      <c r="C627" s="279"/>
      <c r="D627" s="280">
        <f>SUMPRODUCT((Archives!$N$1005:$N$10000=Lang!A$4)*(Archives!$F$1005:$F$10000=$A627)*-Archives!$A$1005:$A$10000)+SUMPRODUCT((Archives!$N$1005:$N$10000=Lang!A$5)*(Archives!$F$1005:$F$10000=$A627)*-Archives!$A$1005:$A$10000)-$C627+$I627</f>
        <v>0</v>
      </c>
      <c r="E627" s="281"/>
      <c r="F627" s="282"/>
      <c r="G627" s="283"/>
      <c r="H627" s="284"/>
      <c r="I627" s="319"/>
      <c r="J627" s="320"/>
      <c r="K627" s="321"/>
      <c r="L627" s="322"/>
      <c r="M627" s="323"/>
      <c r="N627" s="324"/>
      <c r="O627" s="325">
        <f t="shared" si="59"/>
        <v>0</v>
      </c>
      <c r="P627" s="326"/>
      <c r="Q627" s="338">
        <f>IF(ISBLANK(A627),0,IF(Set!$F$2="TTC",IF(P627=1,O627-(O627*100)/(100+Set!$C$2),(IF(P627=2,O627-(O627*100)/(100+Set!$C$3),0))),IF(P627=1,O627*Set!$C$2/(100),(IF(P627=2,O627*Set!$C$3/(100),0)))))</f>
        <v>0</v>
      </c>
      <c r="R627" s="335"/>
      <c r="S627" s="336">
        <f t="shared" si="60"/>
        <v>0</v>
      </c>
      <c r="T627" s="337">
        <f t="shared" si="61"/>
        <v>0</v>
      </c>
      <c r="U627" s="336">
        <f t="shared" si="62"/>
        <v>0</v>
      </c>
      <c r="V627" s="336">
        <f t="shared" si="63"/>
        <v>0</v>
      </c>
      <c r="W627" s="336">
        <f t="shared" si="64"/>
        <v>0</v>
      </c>
    </row>
    <row r="628" s="213" customFormat="1" hidden="1" spans="1:23">
      <c r="A628" s="278"/>
      <c r="B628" s="67"/>
      <c r="C628" s="279"/>
      <c r="D628" s="280">
        <f>SUMPRODUCT((Archives!$N$1005:$N$10000=Lang!A$4)*(Archives!$F$1005:$F$10000=$A628)*-Archives!$A$1005:$A$10000)+SUMPRODUCT((Archives!$N$1005:$N$10000=Lang!A$5)*(Archives!$F$1005:$F$10000=$A628)*-Archives!$A$1005:$A$10000)-$C628+$I628</f>
        <v>0</v>
      </c>
      <c r="E628" s="281"/>
      <c r="F628" s="282"/>
      <c r="G628" s="283"/>
      <c r="H628" s="284"/>
      <c r="I628" s="319"/>
      <c r="J628" s="320"/>
      <c r="K628" s="321"/>
      <c r="L628" s="322"/>
      <c r="M628" s="323"/>
      <c r="N628" s="324"/>
      <c r="O628" s="325">
        <f t="shared" si="59"/>
        <v>0</v>
      </c>
      <c r="P628" s="326"/>
      <c r="Q628" s="338">
        <f>IF(ISBLANK(A628),0,IF(Set!$F$2="TTC",IF(P628=1,O628-(O628*100)/(100+Set!$C$2),(IF(P628=2,O628-(O628*100)/(100+Set!$C$3),0))),IF(P628=1,O628*Set!$C$2/(100),(IF(P628=2,O628*Set!$C$3/(100),0)))))</f>
        <v>0</v>
      </c>
      <c r="R628" s="335"/>
      <c r="S628" s="336">
        <f t="shared" si="60"/>
        <v>0</v>
      </c>
      <c r="T628" s="337">
        <f t="shared" si="61"/>
        <v>0</v>
      </c>
      <c r="U628" s="336">
        <f t="shared" si="62"/>
        <v>0</v>
      </c>
      <c r="V628" s="336">
        <f t="shared" si="63"/>
        <v>0</v>
      </c>
      <c r="W628" s="336">
        <f t="shared" si="64"/>
        <v>0</v>
      </c>
    </row>
    <row r="629" s="213" customFormat="1" hidden="1" spans="1:23">
      <c r="A629" s="278"/>
      <c r="B629" s="67"/>
      <c r="C629" s="279"/>
      <c r="D629" s="280">
        <f>SUMPRODUCT((Archives!$N$1005:$N$10000=Lang!A$4)*(Archives!$F$1005:$F$10000=$A629)*-Archives!$A$1005:$A$10000)+SUMPRODUCT((Archives!$N$1005:$N$10000=Lang!A$5)*(Archives!$F$1005:$F$10000=$A629)*-Archives!$A$1005:$A$10000)-$C629+$I629</f>
        <v>0</v>
      </c>
      <c r="E629" s="281"/>
      <c r="F629" s="282"/>
      <c r="G629" s="283"/>
      <c r="H629" s="284"/>
      <c r="I629" s="319"/>
      <c r="J629" s="320"/>
      <c r="K629" s="321"/>
      <c r="L629" s="322"/>
      <c r="M629" s="323"/>
      <c r="N629" s="324"/>
      <c r="O629" s="325">
        <f t="shared" si="59"/>
        <v>0</v>
      </c>
      <c r="P629" s="326"/>
      <c r="Q629" s="338">
        <f>IF(ISBLANK(A629),0,IF(Set!$F$2="TTC",IF(P629=1,O629-(O629*100)/(100+Set!$C$2),(IF(P629=2,O629-(O629*100)/(100+Set!$C$3),0))),IF(P629=1,O629*Set!$C$2/(100),(IF(P629=2,O629*Set!$C$3/(100),0)))))</f>
        <v>0</v>
      </c>
      <c r="R629" s="335"/>
      <c r="S629" s="336">
        <f t="shared" si="60"/>
        <v>0</v>
      </c>
      <c r="T629" s="337">
        <f t="shared" si="61"/>
        <v>0</v>
      </c>
      <c r="U629" s="336">
        <f t="shared" si="62"/>
        <v>0</v>
      </c>
      <c r="V629" s="336">
        <f t="shared" si="63"/>
        <v>0</v>
      </c>
      <c r="W629" s="336">
        <f t="shared" si="64"/>
        <v>0</v>
      </c>
    </row>
    <row r="630" s="213" customFormat="1" hidden="1" spans="1:23">
      <c r="A630" s="278"/>
      <c r="B630" s="67"/>
      <c r="C630" s="279"/>
      <c r="D630" s="280">
        <f>SUMPRODUCT((Archives!$N$1005:$N$10000=Lang!A$4)*(Archives!$F$1005:$F$10000=$A630)*-Archives!$A$1005:$A$10000)+SUMPRODUCT((Archives!$N$1005:$N$10000=Lang!A$5)*(Archives!$F$1005:$F$10000=$A630)*-Archives!$A$1005:$A$10000)-$C630+$I630</f>
        <v>0</v>
      </c>
      <c r="E630" s="281"/>
      <c r="F630" s="282"/>
      <c r="G630" s="283"/>
      <c r="H630" s="284"/>
      <c r="I630" s="319"/>
      <c r="J630" s="320"/>
      <c r="K630" s="321"/>
      <c r="L630" s="322"/>
      <c r="M630" s="323"/>
      <c r="N630" s="324"/>
      <c r="O630" s="325">
        <f t="shared" si="59"/>
        <v>0</v>
      </c>
      <c r="P630" s="326"/>
      <c r="Q630" s="338">
        <f>IF(ISBLANK(A630),0,IF(Set!$F$2="TTC",IF(P630=1,O630-(O630*100)/(100+Set!$C$2),(IF(P630=2,O630-(O630*100)/(100+Set!$C$3),0))),IF(P630=1,O630*Set!$C$2/(100),(IF(P630=2,O630*Set!$C$3/(100),0)))))</f>
        <v>0</v>
      </c>
      <c r="R630" s="335"/>
      <c r="S630" s="336">
        <f t="shared" si="60"/>
        <v>0</v>
      </c>
      <c r="T630" s="337">
        <f t="shared" si="61"/>
        <v>0</v>
      </c>
      <c r="U630" s="336">
        <f t="shared" si="62"/>
        <v>0</v>
      </c>
      <c r="V630" s="336">
        <f t="shared" si="63"/>
        <v>0</v>
      </c>
      <c r="W630" s="336">
        <f t="shared" si="64"/>
        <v>0</v>
      </c>
    </row>
    <row r="631" s="213" customFormat="1" hidden="1" spans="1:23">
      <c r="A631" s="278"/>
      <c r="B631" s="67"/>
      <c r="C631" s="279"/>
      <c r="D631" s="280">
        <f>SUMPRODUCT((Archives!$N$1005:$N$10000=Lang!A$4)*(Archives!$F$1005:$F$10000=$A631)*-Archives!$A$1005:$A$10000)+SUMPRODUCT((Archives!$N$1005:$N$10000=Lang!A$5)*(Archives!$F$1005:$F$10000=$A631)*-Archives!$A$1005:$A$10000)-$C631+$I631</f>
        <v>0</v>
      </c>
      <c r="E631" s="281"/>
      <c r="F631" s="282"/>
      <c r="G631" s="283"/>
      <c r="H631" s="284"/>
      <c r="I631" s="319"/>
      <c r="J631" s="320"/>
      <c r="K631" s="321"/>
      <c r="L631" s="322"/>
      <c r="M631" s="323"/>
      <c r="N631" s="324"/>
      <c r="O631" s="325">
        <f t="shared" si="59"/>
        <v>0</v>
      </c>
      <c r="P631" s="326"/>
      <c r="Q631" s="338">
        <f>IF(ISBLANK(A631),0,IF(Set!$F$2="TTC",IF(P631=1,O631-(O631*100)/(100+Set!$C$2),(IF(P631=2,O631-(O631*100)/(100+Set!$C$3),0))),IF(P631=1,O631*Set!$C$2/(100),(IF(P631=2,O631*Set!$C$3/(100),0)))))</f>
        <v>0</v>
      </c>
      <c r="R631" s="335"/>
      <c r="S631" s="336">
        <f t="shared" si="60"/>
        <v>0</v>
      </c>
      <c r="T631" s="337">
        <f t="shared" si="61"/>
        <v>0</v>
      </c>
      <c r="U631" s="336">
        <f t="shared" si="62"/>
        <v>0</v>
      </c>
      <c r="V631" s="336">
        <f t="shared" si="63"/>
        <v>0</v>
      </c>
      <c r="W631" s="336">
        <f t="shared" si="64"/>
        <v>0</v>
      </c>
    </row>
    <row r="632" s="213" customFormat="1" hidden="1" spans="1:23">
      <c r="A632" s="278"/>
      <c r="B632" s="67"/>
      <c r="C632" s="279"/>
      <c r="D632" s="280">
        <f>SUMPRODUCT((Archives!$N$1005:$N$10000=Lang!A$4)*(Archives!$F$1005:$F$10000=$A632)*-Archives!$A$1005:$A$10000)+SUMPRODUCT((Archives!$N$1005:$N$10000=Lang!A$5)*(Archives!$F$1005:$F$10000=$A632)*-Archives!$A$1005:$A$10000)-$C632+$I632</f>
        <v>0</v>
      </c>
      <c r="E632" s="281"/>
      <c r="F632" s="282"/>
      <c r="G632" s="283"/>
      <c r="H632" s="284"/>
      <c r="I632" s="319"/>
      <c r="J632" s="320"/>
      <c r="K632" s="321"/>
      <c r="L632" s="322"/>
      <c r="M632" s="323"/>
      <c r="N632" s="324"/>
      <c r="O632" s="325">
        <f t="shared" si="59"/>
        <v>0</v>
      </c>
      <c r="P632" s="326"/>
      <c r="Q632" s="338">
        <f>IF(ISBLANK(A632),0,IF(Set!$F$2="TTC",IF(P632=1,O632-(O632*100)/(100+Set!$C$2),(IF(P632=2,O632-(O632*100)/(100+Set!$C$3),0))),IF(P632=1,O632*Set!$C$2/(100),(IF(P632=2,O632*Set!$C$3/(100),0)))))</f>
        <v>0</v>
      </c>
      <c r="R632" s="335"/>
      <c r="S632" s="336">
        <f t="shared" si="60"/>
        <v>0</v>
      </c>
      <c r="T632" s="337">
        <f t="shared" si="61"/>
        <v>0</v>
      </c>
      <c r="U632" s="336">
        <f t="shared" si="62"/>
        <v>0</v>
      </c>
      <c r="V632" s="336">
        <f t="shared" si="63"/>
        <v>0</v>
      </c>
      <c r="W632" s="336">
        <f t="shared" si="64"/>
        <v>0</v>
      </c>
    </row>
    <row r="633" s="213" customFormat="1" hidden="1" spans="1:23">
      <c r="A633" s="278"/>
      <c r="B633" s="67"/>
      <c r="C633" s="279"/>
      <c r="D633" s="280">
        <f>SUMPRODUCT((Archives!$N$1005:$N$10000=Lang!A$4)*(Archives!$F$1005:$F$10000=$A633)*-Archives!$A$1005:$A$10000)+SUMPRODUCT((Archives!$N$1005:$N$10000=Lang!A$5)*(Archives!$F$1005:$F$10000=$A633)*-Archives!$A$1005:$A$10000)-$C633+$I633</f>
        <v>0</v>
      </c>
      <c r="E633" s="281"/>
      <c r="F633" s="282"/>
      <c r="G633" s="283"/>
      <c r="H633" s="284"/>
      <c r="I633" s="319"/>
      <c r="J633" s="320"/>
      <c r="K633" s="321"/>
      <c r="L633" s="322"/>
      <c r="M633" s="323"/>
      <c r="N633" s="324"/>
      <c r="O633" s="325">
        <f t="shared" si="59"/>
        <v>0</v>
      </c>
      <c r="P633" s="326"/>
      <c r="Q633" s="338">
        <f>IF(ISBLANK(A633),0,IF(Set!$F$2="TTC",IF(P633=1,O633-(O633*100)/(100+Set!$C$2),(IF(P633=2,O633-(O633*100)/(100+Set!$C$3),0))),IF(P633=1,O633*Set!$C$2/(100),(IF(P633=2,O633*Set!$C$3/(100),0)))))</f>
        <v>0</v>
      </c>
      <c r="R633" s="335"/>
      <c r="S633" s="336">
        <f t="shared" si="60"/>
        <v>0</v>
      </c>
      <c r="T633" s="337">
        <f t="shared" si="61"/>
        <v>0</v>
      </c>
      <c r="U633" s="336">
        <f t="shared" si="62"/>
        <v>0</v>
      </c>
      <c r="V633" s="336">
        <f t="shared" si="63"/>
        <v>0</v>
      </c>
      <c r="W633" s="336">
        <f t="shared" si="64"/>
        <v>0</v>
      </c>
    </row>
    <row r="634" s="213" customFormat="1" hidden="1" spans="1:23">
      <c r="A634" s="278"/>
      <c r="B634" s="67"/>
      <c r="C634" s="279"/>
      <c r="D634" s="280">
        <f>SUMPRODUCT((Archives!$N$1005:$N$10000=Lang!A$4)*(Archives!$F$1005:$F$10000=$A634)*-Archives!$A$1005:$A$10000)+SUMPRODUCT((Archives!$N$1005:$N$10000=Lang!A$5)*(Archives!$F$1005:$F$10000=$A634)*-Archives!$A$1005:$A$10000)-$C634+$I634</f>
        <v>0</v>
      </c>
      <c r="E634" s="281"/>
      <c r="F634" s="282"/>
      <c r="G634" s="283"/>
      <c r="H634" s="284"/>
      <c r="I634" s="319"/>
      <c r="J634" s="320"/>
      <c r="K634" s="321"/>
      <c r="L634" s="322"/>
      <c r="M634" s="323"/>
      <c r="N634" s="324"/>
      <c r="O634" s="325">
        <f t="shared" si="59"/>
        <v>0</v>
      </c>
      <c r="P634" s="326"/>
      <c r="Q634" s="338">
        <f>IF(ISBLANK(A634),0,IF(Set!$F$2="TTC",IF(P634=1,O634-(O634*100)/(100+Set!$C$2),(IF(P634=2,O634-(O634*100)/(100+Set!$C$3),0))),IF(P634=1,O634*Set!$C$2/(100),(IF(P634=2,O634*Set!$C$3/(100),0)))))</f>
        <v>0</v>
      </c>
      <c r="R634" s="335"/>
      <c r="S634" s="336">
        <f t="shared" si="60"/>
        <v>0</v>
      </c>
      <c r="T634" s="337">
        <f t="shared" si="61"/>
        <v>0</v>
      </c>
      <c r="U634" s="336">
        <f t="shared" si="62"/>
        <v>0</v>
      </c>
      <c r="V634" s="336">
        <f t="shared" si="63"/>
        <v>0</v>
      </c>
      <c r="W634" s="336">
        <f t="shared" si="64"/>
        <v>0</v>
      </c>
    </row>
    <row r="635" s="213" customFormat="1" hidden="1" spans="1:23">
      <c r="A635" s="278"/>
      <c r="B635" s="67"/>
      <c r="C635" s="279"/>
      <c r="D635" s="280">
        <f>SUMPRODUCT((Archives!$N$1005:$N$10000=Lang!A$4)*(Archives!$F$1005:$F$10000=$A635)*-Archives!$A$1005:$A$10000)+SUMPRODUCT((Archives!$N$1005:$N$10000=Lang!A$5)*(Archives!$F$1005:$F$10000=$A635)*-Archives!$A$1005:$A$10000)-$C635+$I635</f>
        <v>0</v>
      </c>
      <c r="E635" s="281"/>
      <c r="F635" s="282"/>
      <c r="G635" s="283"/>
      <c r="H635" s="284"/>
      <c r="I635" s="319"/>
      <c r="J635" s="320"/>
      <c r="K635" s="321"/>
      <c r="L635" s="322"/>
      <c r="M635" s="323"/>
      <c r="N635" s="324"/>
      <c r="O635" s="325">
        <f t="shared" si="59"/>
        <v>0</v>
      </c>
      <c r="P635" s="326"/>
      <c r="Q635" s="338">
        <f>IF(ISBLANK(A635),0,IF(Set!$F$2="TTC",IF(P635=1,O635-(O635*100)/(100+Set!$C$2),(IF(P635=2,O635-(O635*100)/(100+Set!$C$3),0))),IF(P635=1,O635*Set!$C$2/(100),(IF(P635=2,O635*Set!$C$3/(100),0)))))</f>
        <v>0</v>
      </c>
      <c r="R635" s="335"/>
      <c r="S635" s="336">
        <f t="shared" si="60"/>
        <v>0</v>
      </c>
      <c r="T635" s="337">
        <f t="shared" si="61"/>
        <v>0</v>
      </c>
      <c r="U635" s="336">
        <f t="shared" si="62"/>
        <v>0</v>
      </c>
      <c r="V635" s="336">
        <f t="shared" si="63"/>
        <v>0</v>
      </c>
      <c r="W635" s="336">
        <f t="shared" si="64"/>
        <v>0</v>
      </c>
    </row>
    <row r="636" s="213" customFormat="1" hidden="1" spans="1:23">
      <c r="A636" s="278"/>
      <c r="B636" s="67"/>
      <c r="C636" s="279"/>
      <c r="D636" s="280">
        <f>SUMPRODUCT((Archives!$N$1005:$N$10000=Lang!A$4)*(Archives!$F$1005:$F$10000=$A636)*-Archives!$A$1005:$A$10000)+SUMPRODUCT((Archives!$N$1005:$N$10000=Lang!A$5)*(Archives!$F$1005:$F$10000=$A636)*-Archives!$A$1005:$A$10000)-$C636+$I636</f>
        <v>0</v>
      </c>
      <c r="E636" s="281"/>
      <c r="F636" s="282"/>
      <c r="G636" s="283"/>
      <c r="H636" s="284"/>
      <c r="I636" s="319"/>
      <c r="J636" s="320"/>
      <c r="K636" s="321"/>
      <c r="L636" s="322"/>
      <c r="M636" s="323"/>
      <c r="N636" s="324"/>
      <c r="O636" s="325">
        <f t="shared" si="59"/>
        <v>0</v>
      </c>
      <c r="P636" s="326"/>
      <c r="Q636" s="338">
        <f>IF(ISBLANK(A636),0,IF(Set!$F$2="TTC",IF(P636=1,O636-(O636*100)/(100+Set!$C$2),(IF(P636=2,O636-(O636*100)/(100+Set!$C$3),0))),IF(P636=1,O636*Set!$C$2/(100),(IF(P636=2,O636*Set!$C$3/(100),0)))))</f>
        <v>0</v>
      </c>
      <c r="R636" s="335"/>
      <c r="S636" s="336">
        <f t="shared" si="60"/>
        <v>0</v>
      </c>
      <c r="T636" s="337">
        <f t="shared" si="61"/>
        <v>0</v>
      </c>
      <c r="U636" s="336">
        <f t="shared" si="62"/>
        <v>0</v>
      </c>
      <c r="V636" s="336">
        <f t="shared" si="63"/>
        <v>0</v>
      </c>
      <c r="W636" s="336">
        <f t="shared" si="64"/>
        <v>0</v>
      </c>
    </row>
    <row r="637" s="213" customFormat="1" hidden="1" spans="1:23">
      <c r="A637" s="278"/>
      <c r="B637" s="67"/>
      <c r="C637" s="279"/>
      <c r="D637" s="280">
        <f>SUMPRODUCT((Archives!$N$1005:$N$10000=Lang!A$4)*(Archives!$F$1005:$F$10000=$A637)*-Archives!$A$1005:$A$10000)+SUMPRODUCT((Archives!$N$1005:$N$10000=Lang!A$5)*(Archives!$F$1005:$F$10000=$A637)*-Archives!$A$1005:$A$10000)-$C637+$I637</f>
        <v>0</v>
      </c>
      <c r="E637" s="281"/>
      <c r="F637" s="282"/>
      <c r="G637" s="283"/>
      <c r="H637" s="284"/>
      <c r="I637" s="319"/>
      <c r="J637" s="320"/>
      <c r="K637" s="321"/>
      <c r="L637" s="322"/>
      <c r="M637" s="323"/>
      <c r="N637" s="324"/>
      <c r="O637" s="325">
        <f t="shared" si="59"/>
        <v>0</v>
      </c>
      <c r="P637" s="326"/>
      <c r="Q637" s="338">
        <f>IF(ISBLANK(A637),0,IF(Set!$F$2="TTC",IF(P637=1,O637-(O637*100)/(100+Set!$C$2),(IF(P637=2,O637-(O637*100)/(100+Set!$C$3),0))),IF(P637=1,O637*Set!$C$2/(100),(IF(P637=2,O637*Set!$C$3/(100),0)))))</f>
        <v>0</v>
      </c>
      <c r="R637" s="335"/>
      <c r="S637" s="336">
        <f t="shared" si="60"/>
        <v>0</v>
      </c>
      <c r="T637" s="337">
        <f t="shared" si="61"/>
        <v>0</v>
      </c>
      <c r="U637" s="336">
        <f t="shared" si="62"/>
        <v>0</v>
      </c>
      <c r="V637" s="336">
        <f t="shared" si="63"/>
        <v>0</v>
      </c>
      <c r="W637" s="336">
        <f t="shared" si="64"/>
        <v>0</v>
      </c>
    </row>
    <row r="638" s="213" customFormat="1" hidden="1" spans="1:23">
      <c r="A638" s="278"/>
      <c r="B638" s="67"/>
      <c r="C638" s="279"/>
      <c r="D638" s="280">
        <f>SUMPRODUCT((Archives!$N$1005:$N$10000=Lang!A$4)*(Archives!$F$1005:$F$10000=$A638)*-Archives!$A$1005:$A$10000)+SUMPRODUCT((Archives!$N$1005:$N$10000=Lang!A$5)*(Archives!$F$1005:$F$10000=$A638)*-Archives!$A$1005:$A$10000)-$C638+$I638</f>
        <v>0</v>
      </c>
      <c r="E638" s="281"/>
      <c r="F638" s="282"/>
      <c r="G638" s="283"/>
      <c r="H638" s="284"/>
      <c r="I638" s="319"/>
      <c r="J638" s="320"/>
      <c r="K638" s="321"/>
      <c r="L638" s="322"/>
      <c r="M638" s="323"/>
      <c r="N638" s="324"/>
      <c r="O638" s="325">
        <f t="shared" si="59"/>
        <v>0</v>
      </c>
      <c r="P638" s="326"/>
      <c r="Q638" s="338">
        <f>IF(ISBLANK(A638),0,IF(Set!$F$2="TTC",IF(P638=1,O638-(O638*100)/(100+Set!$C$2),(IF(P638=2,O638-(O638*100)/(100+Set!$C$3),0))),IF(P638=1,O638*Set!$C$2/(100),(IF(P638=2,O638*Set!$C$3/(100),0)))))</f>
        <v>0</v>
      </c>
      <c r="R638" s="335"/>
      <c r="S638" s="336">
        <f t="shared" si="60"/>
        <v>0</v>
      </c>
      <c r="T638" s="337">
        <f t="shared" si="61"/>
        <v>0</v>
      </c>
      <c r="U638" s="336">
        <f t="shared" si="62"/>
        <v>0</v>
      </c>
      <c r="V638" s="336">
        <f t="shared" si="63"/>
        <v>0</v>
      </c>
      <c r="W638" s="336">
        <f t="shared" si="64"/>
        <v>0</v>
      </c>
    </row>
    <row r="639" s="213" customFormat="1" hidden="1" spans="1:23">
      <c r="A639" s="278"/>
      <c r="B639" s="67"/>
      <c r="C639" s="279"/>
      <c r="D639" s="280">
        <f>SUMPRODUCT((Archives!$N$1005:$N$10000=Lang!A$4)*(Archives!$F$1005:$F$10000=$A639)*-Archives!$A$1005:$A$10000)+SUMPRODUCT((Archives!$N$1005:$N$10000=Lang!A$5)*(Archives!$F$1005:$F$10000=$A639)*-Archives!$A$1005:$A$10000)-$C639+$I639</f>
        <v>0</v>
      </c>
      <c r="E639" s="281"/>
      <c r="F639" s="282"/>
      <c r="G639" s="283"/>
      <c r="H639" s="284"/>
      <c r="I639" s="319"/>
      <c r="J639" s="320"/>
      <c r="K639" s="321"/>
      <c r="L639" s="322"/>
      <c r="M639" s="323"/>
      <c r="N639" s="324"/>
      <c r="O639" s="325">
        <f t="shared" si="59"/>
        <v>0</v>
      </c>
      <c r="P639" s="326"/>
      <c r="Q639" s="338">
        <f>IF(ISBLANK(A639),0,IF(Set!$F$2="TTC",IF(P639=1,O639-(O639*100)/(100+Set!$C$2),(IF(P639=2,O639-(O639*100)/(100+Set!$C$3),0))),IF(P639=1,O639*Set!$C$2/(100),(IF(P639=2,O639*Set!$C$3/(100),0)))))</f>
        <v>0</v>
      </c>
      <c r="R639" s="335"/>
      <c r="S639" s="336">
        <f t="shared" si="60"/>
        <v>0</v>
      </c>
      <c r="T639" s="337">
        <f t="shared" si="61"/>
        <v>0</v>
      </c>
      <c r="U639" s="336">
        <f t="shared" si="62"/>
        <v>0</v>
      </c>
      <c r="V639" s="336">
        <f t="shared" si="63"/>
        <v>0</v>
      </c>
      <c r="W639" s="336">
        <f t="shared" si="64"/>
        <v>0</v>
      </c>
    </row>
    <row r="640" s="213" customFormat="1" hidden="1" spans="1:23">
      <c r="A640" s="278"/>
      <c r="B640" s="67"/>
      <c r="C640" s="279"/>
      <c r="D640" s="280">
        <f>SUMPRODUCT((Archives!$N$1005:$N$10000=Lang!A$4)*(Archives!$F$1005:$F$10000=$A640)*-Archives!$A$1005:$A$10000)+SUMPRODUCT((Archives!$N$1005:$N$10000=Lang!A$5)*(Archives!$F$1005:$F$10000=$A640)*-Archives!$A$1005:$A$10000)-$C640+$I640</f>
        <v>0</v>
      </c>
      <c r="E640" s="281"/>
      <c r="F640" s="282"/>
      <c r="G640" s="283"/>
      <c r="H640" s="284"/>
      <c r="I640" s="319"/>
      <c r="J640" s="320"/>
      <c r="K640" s="321"/>
      <c r="L640" s="322"/>
      <c r="M640" s="323"/>
      <c r="N640" s="324"/>
      <c r="O640" s="325">
        <f t="shared" si="59"/>
        <v>0</v>
      </c>
      <c r="P640" s="326"/>
      <c r="Q640" s="338">
        <f>IF(ISBLANK(A640),0,IF(Set!$F$2="TTC",IF(P640=1,O640-(O640*100)/(100+Set!$C$2),(IF(P640=2,O640-(O640*100)/(100+Set!$C$3),0))),IF(P640=1,O640*Set!$C$2/(100),(IF(P640=2,O640*Set!$C$3/(100),0)))))</f>
        <v>0</v>
      </c>
      <c r="R640" s="335"/>
      <c r="S640" s="336">
        <f t="shared" si="60"/>
        <v>0</v>
      </c>
      <c r="T640" s="337">
        <f t="shared" si="61"/>
        <v>0</v>
      </c>
      <c r="U640" s="336">
        <f t="shared" si="62"/>
        <v>0</v>
      </c>
      <c r="V640" s="336">
        <f t="shared" si="63"/>
        <v>0</v>
      </c>
      <c r="W640" s="336">
        <f t="shared" si="64"/>
        <v>0</v>
      </c>
    </row>
    <row r="641" s="213" customFormat="1" hidden="1" spans="1:23">
      <c r="A641" s="278"/>
      <c r="B641" s="67"/>
      <c r="C641" s="279"/>
      <c r="D641" s="280">
        <f>SUMPRODUCT((Archives!$N$1005:$N$10000=Lang!A$4)*(Archives!$F$1005:$F$10000=$A641)*-Archives!$A$1005:$A$10000)+SUMPRODUCT((Archives!$N$1005:$N$10000=Lang!A$5)*(Archives!$F$1005:$F$10000=$A641)*-Archives!$A$1005:$A$10000)-$C641+$I641</f>
        <v>0</v>
      </c>
      <c r="E641" s="281"/>
      <c r="F641" s="282"/>
      <c r="G641" s="283"/>
      <c r="H641" s="284"/>
      <c r="I641" s="319"/>
      <c r="J641" s="320"/>
      <c r="K641" s="321"/>
      <c r="L641" s="322"/>
      <c r="M641" s="323"/>
      <c r="N641" s="324"/>
      <c r="O641" s="325">
        <f t="shared" si="59"/>
        <v>0</v>
      </c>
      <c r="P641" s="326"/>
      <c r="Q641" s="338">
        <f>IF(ISBLANK(A641),0,IF(Set!$F$2="TTC",IF(P641=1,O641-(O641*100)/(100+Set!$C$2),(IF(P641=2,O641-(O641*100)/(100+Set!$C$3),0))),IF(P641=1,O641*Set!$C$2/(100),(IF(P641=2,O641*Set!$C$3/(100),0)))))</f>
        <v>0</v>
      </c>
      <c r="R641" s="335"/>
      <c r="S641" s="336">
        <f t="shared" si="60"/>
        <v>0</v>
      </c>
      <c r="T641" s="337">
        <f t="shared" si="61"/>
        <v>0</v>
      </c>
      <c r="U641" s="336">
        <f t="shared" si="62"/>
        <v>0</v>
      </c>
      <c r="V641" s="336">
        <f t="shared" si="63"/>
        <v>0</v>
      </c>
      <c r="W641" s="336">
        <f t="shared" si="64"/>
        <v>0</v>
      </c>
    </row>
    <row r="642" s="213" customFormat="1" hidden="1" spans="1:23">
      <c r="A642" s="278"/>
      <c r="B642" s="67"/>
      <c r="C642" s="279"/>
      <c r="D642" s="280">
        <f>SUMPRODUCT((Archives!$N$1005:$N$10000=Lang!A$4)*(Archives!$F$1005:$F$10000=$A642)*-Archives!$A$1005:$A$10000)+SUMPRODUCT((Archives!$N$1005:$N$10000=Lang!A$5)*(Archives!$F$1005:$F$10000=$A642)*-Archives!$A$1005:$A$10000)-$C642+$I642</f>
        <v>0</v>
      </c>
      <c r="E642" s="281"/>
      <c r="F642" s="282"/>
      <c r="G642" s="283"/>
      <c r="H642" s="284"/>
      <c r="I642" s="319"/>
      <c r="J642" s="320"/>
      <c r="K642" s="321"/>
      <c r="L642" s="322"/>
      <c r="M642" s="323"/>
      <c r="N642" s="324"/>
      <c r="O642" s="325">
        <f t="shared" si="59"/>
        <v>0</v>
      </c>
      <c r="P642" s="326"/>
      <c r="Q642" s="338">
        <f>IF(ISBLANK(A642),0,IF(Set!$F$2="TTC",IF(P642=1,O642-(O642*100)/(100+Set!$C$2),(IF(P642=2,O642-(O642*100)/(100+Set!$C$3),0))),IF(P642=1,O642*Set!$C$2/(100),(IF(P642=2,O642*Set!$C$3/(100),0)))))</f>
        <v>0</v>
      </c>
      <c r="R642" s="335"/>
      <c r="S642" s="336">
        <f t="shared" si="60"/>
        <v>0</v>
      </c>
      <c r="T642" s="337">
        <f t="shared" si="61"/>
        <v>0</v>
      </c>
      <c r="U642" s="336">
        <f t="shared" si="62"/>
        <v>0</v>
      </c>
      <c r="V642" s="336">
        <f t="shared" si="63"/>
        <v>0</v>
      </c>
      <c r="W642" s="336">
        <f t="shared" si="64"/>
        <v>0</v>
      </c>
    </row>
    <row r="643" s="213" customFormat="1" hidden="1" spans="1:23">
      <c r="A643" s="278"/>
      <c r="B643" s="67"/>
      <c r="C643" s="279"/>
      <c r="D643" s="280">
        <f>SUMPRODUCT((Archives!$N$1005:$N$10000=Lang!A$4)*(Archives!$F$1005:$F$10000=$A643)*-Archives!$A$1005:$A$10000)+SUMPRODUCT((Archives!$N$1005:$N$10000=Lang!A$5)*(Archives!$F$1005:$F$10000=$A643)*-Archives!$A$1005:$A$10000)-$C643+$I643</f>
        <v>0</v>
      </c>
      <c r="E643" s="281"/>
      <c r="F643" s="282"/>
      <c r="G643" s="283"/>
      <c r="H643" s="284"/>
      <c r="I643" s="319"/>
      <c r="J643" s="320"/>
      <c r="K643" s="321"/>
      <c r="L643" s="322"/>
      <c r="M643" s="323"/>
      <c r="N643" s="324"/>
      <c r="O643" s="325">
        <f t="shared" si="59"/>
        <v>0</v>
      </c>
      <c r="P643" s="326"/>
      <c r="Q643" s="338">
        <f>IF(ISBLANK(A643),0,IF(Set!$F$2="TTC",IF(P643=1,O643-(O643*100)/(100+Set!$C$2),(IF(P643=2,O643-(O643*100)/(100+Set!$C$3),0))),IF(P643=1,O643*Set!$C$2/(100),(IF(P643=2,O643*Set!$C$3/(100),0)))))</f>
        <v>0</v>
      </c>
      <c r="R643" s="335"/>
      <c r="S643" s="336">
        <f t="shared" si="60"/>
        <v>0</v>
      </c>
      <c r="T643" s="337">
        <f t="shared" si="61"/>
        <v>0</v>
      </c>
      <c r="U643" s="336">
        <f t="shared" si="62"/>
        <v>0</v>
      </c>
      <c r="V643" s="336">
        <f t="shared" si="63"/>
        <v>0</v>
      </c>
      <c r="W643" s="336">
        <f t="shared" si="64"/>
        <v>0</v>
      </c>
    </row>
    <row r="644" s="213" customFormat="1" hidden="1" spans="1:23">
      <c r="A644" s="278"/>
      <c r="B644" s="67"/>
      <c r="C644" s="279"/>
      <c r="D644" s="280">
        <f>SUMPRODUCT((Archives!$N$1005:$N$10000=Lang!A$4)*(Archives!$F$1005:$F$10000=$A644)*-Archives!$A$1005:$A$10000)+SUMPRODUCT((Archives!$N$1005:$N$10000=Lang!A$5)*(Archives!$F$1005:$F$10000=$A644)*-Archives!$A$1005:$A$10000)-$C644+$I644</f>
        <v>0</v>
      </c>
      <c r="E644" s="281"/>
      <c r="F644" s="282"/>
      <c r="G644" s="283"/>
      <c r="H644" s="284"/>
      <c r="I644" s="319"/>
      <c r="J644" s="320"/>
      <c r="K644" s="321"/>
      <c r="L644" s="322"/>
      <c r="M644" s="323"/>
      <c r="N644" s="324"/>
      <c r="O644" s="325">
        <f t="shared" si="59"/>
        <v>0</v>
      </c>
      <c r="P644" s="326"/>
      <c r="Q644" s="338">
        <f>IF(ISBLANK(A644),0,IF(Set!$F$2="TTC",IF(P644=1,O644-(O644*100)/(100+Set!$C$2),(IF(P644=2,O644-(O644*100)/(100+Set!$C$3),0))),IF(P644=1,O644*Set!$C$2/(100),(IF(P644=2,O644*Set!$C$3/(100),0)))))</f>
        <v>0</v>
      </c>
      <c r="R644" s="335"/>
      <c r="S644" s="336">
        <f t="shared" si="60"/>
        <v>0</v>
      </c>
      <c r="T644" s="337">
        <f t="shared" si="61"/>
        <v>0</v>
      </c>
      <c r="U644" s="336">
        <f t="shared" si="62"/>
        <v>0</v>
      </c>
      <c r="V644" s="336">
        <f t="shared" si="63"/>
        <v>0</v>
      </c>
      <c r="W644" s="336">
        <f t="shared" si="64"/>
        <v>0</v>
      </c>
    </row>
    <row r="645" s="213" customFormat="1" hidden="1" spans="1:23">
      <c r="A645" s="278"/>
      <c r="B645" s="67"/>
      <c r="C645" s="279"/>
      <c r="D645" s="280">
        <f>SUMPRODUCT((Archives!$N$1005:$N$10000=Lang!A$4)*(Archives!$F$1005:$F$10000=$A645)*-Archives!$A$1005:$A$10000)+SUMPRODUCT((Archives!$N$1005:$N$10000=Lang!A$5)*(Archives!$F$1005:$F$10000=$A645)*-Archives!$A$1005:$A$10000)-$C645+$I645</f>
        <v>0</v>
      </c>
      <c r="E645" s="281"/>
      <c r="F645" s="282"/>
      <c r="G645" s="283"/>
      <c r="H645" s="284"/>
      <c r="I645" s="319"/>
      <c r="J645" s="320"/>
      <c r="K645" s="321"/>
      <c r="L645" s="322"/>
      <c r="M645" s="323"/>
      <c r="N645" s="324"/>
      <c r="O645" s="325">
        <f t="shared" si="59"/>
        <v>0</v>
      </c>
      <c r="P645" s="326"/>
      <c r="Q645" s="338">
        <f>IF(ISBLANK(A645),0,IF(Set!$F$2="TTC",IF(P645=1,O645-(O645*100)/(100+Set!$C$2),(IF(P645=2,O645-(O645*100)/(100+Set!$C$3),0))),IF(P645=1,O645*Set!$C$2/(100),(IF(P645=2,O645*Set!$C$3/(100),0)))))</f>
        <v>0</v>
      </c>
      <c r="R645" s="335"/>
      <c r="S645" s="336">
        <f t="shared" si="60"/>
        <v>0</v>
      </c>
      <c r="T645" s="337">
        <f t="shared" si="61"/>
        <v>0</v>
      </c>
      <c r="U645" s="336">
        <f t="shared" si="62"/>
        <v>0</v>
      </c>
      <c r="V645" s="336">
        <f t="shared" si="63"/>
        <v>0</v>
      </c>
      <c r="W645" s="336">
        <f t="shared" si="64"/>
        <v>0</v>
      </c>
    </row>
    <row r="646" s="213" customFormat="1" hidden="1" spans="1:23">
      <c r="A646" s="278"/>
      <c r="B646" s="67"/>
      <c r="C646" s="279"/>
      <c r="D646" s="280">
        <f>SUMPRODUCT((Archives!$N$1005:$N$10000=Lang!A$4)*(Archives!$F$1005:$F$10000=$A646)*-Archives!$A$1005:$A$10000)+SUMPRODUCT((Archives!$N$1005:$N$10000=Lang!A$5)*(Archives!$F$1005:$F$10000=$A646)*-Archives!$A$1005:$A$10000)-$C646+$I646</f>
        <v>0</v>
      </c>
      <c r="E646" s="281"/>
      <c r="F646" s="282"/>
      <c r="G646" s="283"/>
      <c r="H646" s="284"/>
      <c r="I646" s="319"/>
      <c r="J646" s="320"/>
      <c r="K646" s="321"/>
      <c r="L646" s="322"/>
      <c r="M646" s="323"/>
      <c r="N646" s="324"/>
      <c r="O646" s="325">
        <f t="shared" si="59"/>
        <v>0</v>
      </c>
      <c r="P646" s="326"/>
      <c r="Q646" s="338">
        <f>IF(ISBLANK(A646),0,IF(Set!$F$2="TTC",IF(P646=1,O646-(O646*100)/(100+Set!$C$2),(IF(P646=2,O646-(O646*100)/(100+Set!$C$3),0))),IF(P646=1,O646*Set!$C$2/(100),(IF(P646=2,O646*Set!$C$3/(100),0)))))</f>
        <v>0</v>
      </c>
      <c r="R646" s="335"/>
      <c r="S646" s="336">
        <f t="shared" si="60"/>
        <v>0</v>
      </c>
      <c r="T646" s="337">
        <f t="shared" si="61"/>
        <v>0</v>
      </c>
      <c r="U646" s="336">
        <f t="shared" si="62"/>
        <v>0</v>
      </c>
      <c r="V646" s="336">
        <f t="shared" si="63"/>
        <v>0</v>
      </c>
      <c r="W646" s="336">
        <f t="shared" si="64"/>
        <v>0</v>
      </c>
    </row>
    <row r="647" s="213" customFormat="1" hidden="1" spans="1:23">
      <c r="A647" s="278"/>
      <c r="B647" s="67"/>
      <c r="C647" s="279"/>
      <c r="D647" s="280">
        <f>SUMPRODUCT((Archives!$N$1005:$N$10000=Lang!A$4)*(Archives!$F$1005:$F$10000=$A647)*-Archives!$A$1005:$A$10000)+SUMPRODUCT((Archives!$N$1005:$N$10000=Lang!A$5)*(Archives!$F$1005:$F$10000=$A647)*-Archives!$A$1005:$A$10000)-$C647+$I647</f>
        <v>0</v>
      </c>
      <c r="E647" s="281"/>
      <c r="F647" s="282"/>
      <c r="G647" s="283"/>
      <c r="H647" s="284"/>
      <c r="I647" s="319"/>
      <c r="J647" s="320"/>
      <c r="K647" s="321"/>
      <c r="L647" s="322"/>
      <c r="M647" s="323"/>
      <c r="N647" s="324"/>
      <c r="O647" s="325">
        <f t="shared" si="59"/>
        <v>0</v>
      </c>
      <c r="P647" s="326"/>
      <c r="Q647" s="338">
        <f>IF(ISBLANK(A647),0,IF(Set!$F$2="TTC",IF(P647=1,O647-(O647*100)/(100+Set!$C$2),(IF(P647=2,O647-(O647*100)/(100+Set!$C$3),0))),IF(P647=1,O647*Set!$C$2/(100),(IF(P647=2,O647*Set!$C$3/(100),0)))))</f>
        <v>0</v>
      </c>
      <c r="R647" s="335"/>
      <c r="S647" s="336">
        <f t="shared" si="60"/>
        <v>0</v>
      </c>
      <c r="T647" s="337">
        <f t="shared" si="61"/>
        <v>0</v>
      </c>
      <c r="U647" s="336">
        <f t="shared" si="62"/>
        <v>0</v>
      </c>
      <c r="V647" s="336">
        <f t="shared" si="63"/>
        <v>0</v>
      </c>
      <c r="W647" s="336">
        <f t="shared" si="64"/>
        <v>0</v>
      </c>
    </row>
    <row r="648" s="213" customFormat="1" hidden="1" spans="1:23">
      <c r="A648" s="278"/>
      <c r="B648" s="67"/>
      <c r="C648" s="279"/>
      <c r="D648" s="280">
        <f>SUMPRODUCT((Archives!$N$1005:$N$10000=Lang!A$4)*(Archives!$F$1005:$F$10000=$A648)*-Archives!$A$1005:$A$10000)+SUMPRODUCT((Archives!$N$1005:$N$10000=Lang!A$5)*(Archives!$F$1005:$F$10000=$A648)*-Archives!$A$1005:$A$10000)-$C648+$I648</f>
        <v>0</v>
      </c>
      <c r="E648" s="281"/>
      <c r="F648" s="282"/>
      <c r="G648" s="283"/>
      <c r="H648" s="284"/>
      <c r="I648" s="319"/>
      <c r="J648" s="320"/>
      <c r="K648" s="321"/>
      <c r="L648" s="322"/>
      <c r="M648" s="323"/>
      <c r="N648" s="324"/>
      <c r="O648" s="325">
        <f t="shared" si="59"/>
        <v>0</v>
      </c>
      <c r="P648" s="326"/>
      <c r="Q648" s="338">
        <f>IF(ISBLANK(A648),0,IF(Set!$F$2="TTC",IF(P648=1,O648-(O648*100)/(100+Set!$C$2),(IF(P648=2,O648-(O648*100)/(100+Set!$C$3),0))),IF(P648=1,O648*Set!$C$2/(100),(IF(P648=2,O648*Set!$C$3/(100),0)))))</f>
        <v>0</v>
      </c>
      <c r="R648" s="335"/>
      <c r="S648" s="336">
        <f t="shared" si="60"/>
        <v>0</v>
      </c>
      <c r="T648" s="337">
        <f t="shared" si="61"/>
        <v>0</v>
      </c>
      <c r="U648" s="336">
        <f t="shared" si="62"/>
        <v>0</v>
      </c>
      <c r="V648" s="336">
        <f t="shared" si="63"/>
        <v>0</v>
      </c>
      <c r="W648" s="336">
        <f t="shared" si="64"/>
        <v>0</v>
      </c>
    </row>
    <row r="649" s="213" customFormat="1" hidden="1" spans="1:23">
      <c r="A649" s="278"/>
      <c r="B649" s="67"/>
      <c r="C649" s="279"/>
      <c r="D649" s="280">
        <f>SUMPRODUCT((Archives!$N$1005:$N$10000=Lang!A$4)*(Archives!$F$1005:$F$10000=$A649)*-Archives!$A$1005:$A$10000)+SUMPRODUCT((Archives!$N$1005:$N$10000=Lang!A$5)*(Archives!$F$1005:$F$10000=$A649)*-Archives!$A$1005:$A$10000)-$C649+$I649</f>
        <v>0</v>
      </c>
      <c r="E649" s="281"/>
      <c r="F649" s="282"/>
      <c r="G649" s="283"/>
      <c r="H649" s="284"/>
      <c r="I649" s="319"/>
      <c r="J649" s="320"/>
      <c r="K649" s="321"/>
      <c r="L649" s="322"/>
      <c r="M649" s="323"/>
      <c r="N649" s="324"/>
      <c r="O649" s="325">
        <f t="shared" si="59"/>
        <v>0</v>
      </c>
      <c r="P649" s="326"/>
      <c r="Q649" s="338">
        <f>IF(ISBLANK(A649),0,IF(Set!$F$2="TTC",IF(P649=1,O649-(O649*100)/(100+Set!$C$2),(IF(P649=2,O649-(O649*100)/(100+Set!$C$3),0))),IF(P649=1,O649*Set!$C$2/(100),(IF(P649=2,O649*Set!$C$3/(100),0)))))</f>
        <v>0</v>
      </c>
      <c r="R649" s="335"/>
      <c r="S649" s="336">
        <f t="shared" si="60"/>
        <v>0</v>
      </c>
      <c r="T649" s="337">
        <f t="shared" si="61"/>
        <v>0</v>
      </c>
      <c r="U649" s="336">
        <f t="shared" si="62"/>
        <v>0</v>
      </c>
      <c r="V649" s="336">
        <f t="shared" si="63"/>
        <v>0</v>
      </c>
      <c r="W649" s="336">
        <f t="shared" si="64"/>
        <v>0</v>
      </c>
    </row>
    <row r="650" s="213" customFormat="1" hidden="1" spans="1:23">
      <c r="A650" s="278"/>
      <c r="B650" s="67"/>
      <c r="C650" s="279"/>
      <c r="D650" s="280">
        <f>SUMPRODUCT((Archives!$N$1005:$N$10000=Lang!A$4)*(Archives!$F$1005:$F$10000=$A650)*-Archives!$A$1005:$A$10000)+SUMPRODUCT((Archives!$N$1005:$N$10000=Lang!A$5)*(Archives!$F$1005:$F$10000=$A650)*-Archives!$A$1005:$A$10000)-$C650+$I650</f>
        <v>0</v>
      </c>
      <c r="E650" s="281"/>
      <c r="F650" s="282"/>
      <c r="G650" s="283"/>
      <c r="H650" s="284"/>
      <c r="I650" s="319"/>
      <c r="J650" s="320"/>
      <c r="K650" s="321"/>
      <c r="L650" s="322"/>
      <c r="M650" s="323"/>
      <c r="N650" s="324"/>
      <c r="O650" s="325">
        <f t="shared" si="59"/>
        <v>0</v>
      </c>
      <c r="P650" s="326"/>
      <c r="Q650" s="338">
        <f>IF(ISBLANK(A650),0,IF(Set!$F$2="TTC",IF(P650=1,O650-(O650*100)/(100+Set!$C$2),(IF(P650=2,O650-(O650*100)/(100+Set!$C$3),0))),IF(P650=1,O650*Set!$C$2/(100),(IF(P650=2,O650*Set!$C$3/(100),0)))))</f>
        <v>0</v>
      </c>
      <c r="R650" s="335"/>
      <c r="S650" s="336">
        <f t="shared" si="60"/>
        <v>0</v>
      </c>
      <c r="T650" s="337">
        <f t="shared" si="61"/>
        <v>0</v>
      </c>
      <c r="U650" s="336">
        <f t="shared" si="62"/>
        <v>0</v>
      </c>
      <c r="V650" s="336">
        <f t="shared" si="63"/>
        <v>0</v>
      </c>
      <c r="W650" s="336">
        <f t="shared" si="64"/>
        <v>0</v>
      </c>
    </row>
    <row r="651" s="213" customFormat="1" hidden="1" spans="1:23">
      <c r="A651" s="278"/>
      <c r="B651" s="67"/>
      <c r="C651" s="279"/>
      <c r="D651" s="280">
        <f>SUMPRODUCT((Archives!$N$1005:$N$10000=Lang!A$4)*(Archives!$F$1005:$F$10000=$A651)*-Archives!$A$1005:$A$10000)+SUMPRODUCT((Archives!$N$1005:$N$10000=Lang!A$5)*(Archives!$F$1005:$F$10000=$A651)*-Archives!$A$1005:$A$10000)-$C651+$I651</f>
        <v>0</v>
      </c>
      <c r="E651" s="281"/>
      <c r="F651" s="282"/>
      <c r="G651" s="283"/>
      <c r="H651" s="284"/>
      <c r="I651" s="319"/>
      <c r="J651" s="320"/>
      <c r="K651" s="321"/>
      <c r="L651" s="322"/>
      <c r="M651" s="323"/>
      <c r="N651" s="324"/>
      <c r="O651" s="325">
        <f t="shared" si="59"/>
        <v>0</v>
      </c>
      <c r="P651" s="326"/>
      <c r="Q651" s="338">
        <f>IF(ISBLANK(A651),0,IF(Set!$F$2="TTC",IF(P651=1,O651-(O651*100)/(100+Set!$C$2),(IF(P651=2,O651-(O651*100)/(100+Set!$C$3),0))),IF(P651=1,O651*Set!$C$2/(100),(IF(P651=2,O651*Set!$C$3/(100),0)))))</f>
        <v>0</v>
      </c>
      <c r="R651" s="335"/>
      <c r="S651" s="336">
        <f t="shared" si="60"/>
        <v>0</v>
      </c>
      <c r="T651" s="337">
        <f t="shared" si="61"/>
        <v>0</v>
      </c>
      <c r="U651" s="336">
        <f t="shared" si="62"/>
        <v>0</v>
      </c>
      <c r="V651" s="336">
        <f t="shared" si="63"/>
        <v>0</v>
      </c>
      <c r="W651" s="336">
        <f t="shared" si="64"/>
        <v>0</v>
      </c>
    </row>
    <row r="652" s="213" customFormat="1" hidden="1" spans="1:23">
      <c r="A652" s="278"/>
      <c r="B652" s="67"/>
      <c r="C652" s="279"/>
      <c r="D652" s="280">
        <f>SUMPRODUCT((Archives!$N$1005:$N$10000=Lang!A$4)*(Archives!$F$1005:$F$10000=$A652)*-Archives!$A$1005:$A$10000)+SUMPRODUCT((Archives!$N$1005:$N$10000=Lang!A$5)*(Archives!$F$1005:$F$10000=$A652)*-Archives!$A$1005:$A$10000)-$C652+$I652</f>
        <v>0</v>
      </c>
      <c r="E652" s="281"/>
      <c r="F652" s="282"/>
      <c r="G652" s="283"/>
      <c r="H652" s="284"/>
      <c r="I652" s="319"/>
      <c r="J652" s="320"/>
      <c r="K652" s="321"/>
      <c r="L652" s="322"/>
      <c r="M652" s="323"/>
      <c r="N652" s="324"/>
      <c r="O652" s="325">
        <f t="shared" si="59"/>
        <v>0</v>
      </c>
      <c r="P652" s="326"/>
      <c r="Q652" s="338">
        <f>IF(ISBLANK(A652),0,IF(Set!$F$2="TTC",IF(P652=1,O652-(O652*100)/(100+Set!$C$2),(IF(P652=2,O652-(O652*100)/(100+Set!$C$3),0))),IF(P652=1,O652*Set!$C$2/(100),(IF(P652=2,O652*Set!$C$3/(100),0)))))</f>
        <v>0</v>
      </c>
      <c r="R652" s="335"/>
      <c r="S652" s="336">
        <f t="shared" si="60"/>
        <v>0</v>
      </c>
      <c r="T652" s="337">
        <f t="shared" si="61"/>
        <v>0</v>
      </c>
      <c r="U652" s="336">
        <f t="shared" si="62"/>
        <v>0</v>
      </c>
      <c r="V652" s="336">
        <f t="shared" si="63"/>
        <v>0</v>
      </c>
      <c r="W652" s="336">
        <f t="shared" si="64"/>
        <v>0</v>
      </c>
    </row>
    <row r="653" s="213" customFormat="1" hidden="1" spans="1:23">
      <c r="A653" s="278"/>
      <c r="B653" s="67"/>
      <c r="C653" s="279"/>
      <c r="D653" s="280">
        <f>SUMPRODUCT((Archives!$N$1005:$N$10000=Lang!A$4)*(Archives!$F$1005:$F$10000=$A653)*-Archives!$A$1005:$A$10000)+SUMPRODUCT((Archives!$N$1005:$N$10000=Lang!A$5)*(Archives!$F$1005:$F$10000=$A653)*-Archives!$A$1005:$A$10000)-$C653+$I653</f>
        <v>0</v>
      </c>
      <c r="E653" s="281"/>
      <c r="F653" s="282"/>
      <c r="G653" s="283"/>
      <c r="H653" s="284"/>
      <c r="I653" s="319"/>
      <c r="J653" s="320"/>
      <c r="K653" s="321"/>
      <c r="L653" s="322"/>
      <c r="M653" s="323"/>
      <c r="N653" s="324"/>
      <c r="O653" s="325">
        <f t="shared" si="59"/>
        <v>0</v>
      </c>
      <c r="P653" s="326"/>
      <c r="Q653" s="338">
        <f>IF(ISBLANK(A653),0,IF(Set!$F$2="TTC",IF(P653=1,O653-(O653*100)/(100+Set!$C$2),(IF(P653=2,O653-(O653*100)/(100+Set!$C$3),0))),IF(P653=1,O653*Set!$C$2/(100),(IF(P653=2,O653*Set!$C$3/(100),0)))))</f>
        <v>0</v>
      </c>
      <c r="R653" s="335"/>
      <c r="S653" s="336">
        <f t="shared" si="60"/>
        <v>0</v>
      </c>
      <c r="T653" s="337">
        <f t="shared" si="61"/>
        <v>0</v>
      </c>
      <c r="U653" s="336">
        <f t="shared" si="62"/>
        <v>0</v>
      </c>
      <c r="V653" s="336">
        <f t="shared" si="63"/>
        <v>0</v>
      </c>
      <c r="W653" s="336">
        <f t="shared" si="64"/>
        <v>0</v>
      </c>
    </row>
    <row r="654" s="213" customFormat="1" hidden="1" spans="1:23">
      <c r="A654" s="278"/>
      <c r="B654" s="67"/>
      <c r="C654" s="279"/>
      <c r="D654" s="280">
        <f>SUMPRODUCT((Archives!$N$1005:$N$10000=Lang!A$4)*(Archives!$F$1005:$F$10000=$A654)*-Archives!$A$1005:$A$10000)+SUMPRODUCT((Archives!$N$1005:$N$10000=Lang!A$5)*(Archives!$F$1005:$F$10000=$A654)*-Archives!$A$1005:$A$10000)-$C654+$I654</f>
        <v>0</v>
      </c>
      <c r="E654" s="281"/>
      <c r="F654" s="282"/>
      <c r="G654" s="283"/>
      <c r="H654" s="284"/>
      <c r="I654" s="319"/>
      <c r="J654" s="320"/>
      <c r="K654" s="321"/>
      <c r="L654" s="322"/>
      <c r="M654" s="323"/>
      <c r="N654" s="324"/>
      <c r="O654" s="325">
        <f t="shared" si="59"/>
        <v>0</v>
      </c>
      <c r="P654" s="326"/>
      <c r="Q654" s="338">
        <f>IF(ISBLANK(A654),0,IF(Set!$F$2="TTC",IF(P654=1,O654-(O654*100)/(100+Set!$C$2),(IF(P654=2,O654-(O654*100)/(100+Set!$C$3),0))),IF(P654=1,O654*Set!$C$2/(100),(IF(P654=2,O654*Set!$C$3/(100),0)))))</f>
        <v>0</v>
      </c>
      <c r="R654" s="335"/>
      <c r="S654" s="336">
        <f t="shared" si="60"/>
        <v>0</v>
      </c>
      <c r="T654" s="337">
        <f t="shared" si="61"/>
        <v>0</v>
      </c>
      <c r="U654" s="336">
        <f t="shared" si="62"/>
        <v>0</v>
      </c>
      <c r="V654" s="336">
        <f t="shared" si="63"/>
        <v>0</v>
      </c>
      <c r="W654" s="336">
        <f t="shared" si="64"/>
        <v>0</v>
      </c>
    </row>
    <row r="655" s="213" customFormat="1" hidden="1" spans="1:23">
      <c r="A655" s="278"/>
      <c r="B655" s="67"/>
      <c r="C655" s="279"/>
      <c r="D655" s="280">
        <f>SUMPRODUCT((Archives!$N$1005:$N$10000=Lang!A$4)*(Archives!$F$1005:$F$10000=$A655)*-Archives!$A$1005:$A$10000)+SUMPRODUCT((Archives!$N$1005:$N$10000=Lang!A$5)*(Archives!$F$1005:$F$10000=$A655)*-Archives!$A$1005:$A$10000)-$C655+$I655</f>
        <v>0</v>
      </c>
      <c r="E655" s="281"/>
      <c r="F655" s="282"/>
      <c r="G655" s="283"/>
      <c r="H655" s="284"/>
      <c r="I655" s="319"/>
      <c r="J655" s="320"/>
      <c r="K655" s="321"/>
      <c r="L655" s="322"/>
      <c r="M655" s="323"/>
      <c r="N655" s="324"/>
      <c r="O655" s="325">
        <f t="shared" si="59"/>
        <v>0</v>
      </c>
      <c r="P655" s="326"/>
      <c r="Q655" s="338">
        <f>IF(ISBLANK(A655),0,IF(Set!$F$2="TTC",IF(P655=1,O655-(O655*100)/(100+Set!$C$2),(IF(P655=2,O655-(O655*100)/(100+Set!$C$3),0))),IF(P655=1,O655*Set!$C$2/(100),(IF(P655=2,O655*Set!$C$3/(100),0)))))</f>
        <v>0</v>
      </c>
      <c r="R655" s="335"/>
      <c r="S655" s="336">
        <f t="shared" si="60"/>
        <v>0</v>
      </c>
      <c r="T655" s="337">
        <f t="shared" si="61"/>
        <v>0</v>
      </c>
      <c r="U655" s="336">
        <f t="shared" si="62"/>
        <v>0</v>
      </c>
      <c r="V655" s="336">
        <f t="shared" si="63"/>
        <v>0</v>
      </c>
      <c r="W655" s="336">
        <f t="shared" si="64"/>
        <v>0</v>
      </c>
    </row>
    <row r="656" s="213" customFormat="1" hidden="1" spans="1:23">
      <c r="A656" s="278"/>
      <c r="B656" s="67"/>
      <c r="C656" s="279"/>
      <c r="D656" s="280">
        <f>SUMPRODUCT((Archives!$N$1005:$N$10000=Lang!A$4)*(Archives!$F$1005:$F$10000=$A656)*-Archives!$A$1005:$A$10000)+SUMPRODUCT((Archives!$N$1005:$N$10000=Lang!A$5)*(Archives!$F$1005:$F$10000=$A656)*-Archives!$A$1005:$A$10000)-$C656+$I656</f>
        <v>0</v>
      </c>
      <c r="E656" s="281"/>
      <c r="F656" s="282"/>
      <c r="G656" s="283"/>
      <c r="H656" s="284"/>
      <c r="I656" s="319"/>
      <c r="J656" s="320"/>
      <c r="K656" s="321"/>
      <c r="L656" s="322"/>
      <c r="M656" s="323"/>
      <c r="N656" s="324"/>
      <c r="O656" s="325">
        <f t="shared" si="59"/>
        <v>0</v>
      </c>
      <c r="P656" s="326"/>
      <c r="Q656" s="338">
        <f>IF(ISBLANK(A656),0,IF(Set!$F$2="TTC",IF(P656=1,O656-(O656*100)/(100+Set!$C$2),(IF(P656=2,O656-(O656*100)/(100+Set!$C$3),0))),IF(P656=1,O656*Set!$C$2/(100),(IF(P656=2,O656*Set!$C$3/(100),0)))))</f>
        <v>0</v>
      </c>
      <c r="R656" s="335"/>
      <c r="S656" s="336">
        <f t="shared" si="60"/>
        <v>0</v>
      </c>
      <c r="T656" s="337">
        <f t="shared" si="61"/>
        <v>0</v>
      </c>
      <c r="U656" s="336">
        <f t="shared" si="62"/>
        <v>0</v>
      </c>
      <c r="V656" s="336">
        <f t="shared" si="63"/>
        <v>0</v>
      </c>
      <c r="W656" s="336">
        <f t="shared" si="64"/>
        <v>0</v>
      </c>
    </row>
    <row r="657" s="213" customFormat="1" hidden="1" spans="1:23">
      <c r="A657" s="278"/>
      <c r="B657" s="67"/>
      <c r="C657" s="279"/>
      <c r="D657" s="280">
        <f>SUMPRODUCT((Archives!$N$1005:$N$10000=Lang!A$4)*(Archives!$F$1005:$F$10000=$A657)*-Archives!$A$1005:$A$10000)+SUMPRODUCT((Archives!$N$1005:$N$10000=Lang!A$5)*(Archives!$F$1005:$F$10000=$A657)*-Archives!$A$1005:$A$10000)-$C657+$I657</f>
        <v>0</v>
      </c>
      <c r="E657" s="281"/>
      <c r="F657" s="282"/>
      <c r="G657" s="283"/>
      <c r="H657" s="284"/>
      <c r="I657" s="319"/>
      <c r="J657" s="320"/>
      <c r="K657" s="321"/>
      <c r="L657" s="322"/>
      <c r="M657" s="323"/>
      <c r="N657" s="324"/>
      <c r="O657" s="325">
        <f t="shared" ref="O657:O720" si="65">IF(D$10="No",0,IF(C657=0,0,SUM(C657*F657)*(100-N657)/100))</f>
        <v>0</v>
      </c>
      <c r="P657" s="326"/>
      <c r="Q657" s="338">
        <f>IF(ISBLANK(A657),0,IF(Set!$F$2="TTC",IF(P657=1,O657-(O657*100)/(100+Set!$C$2),(IF(P657=2,O657-(O657*100)/(100+Set!$C$3),0))),IF(P657=1,O657*Set!$C$2/(100),(IF(P657=2,O657*Set!$C$3/(100),0)))))</f>
        <v>0</v>
      </c>
      <c r="R657" s="335"/>
      <c r="S657" s="336">
        <f t="shared" ref="S657:S720" si="66">O657-(C657*G657)</f>
        <v>0</v>
      </c>
      <c r="T657" s="337">
        <f t="shared" ref="T657:T720" si="67">C657*K657</f>
        <v>0</v>
      </c>
      <c r="U657" s="336">
        <f t="shared" ref="U657:U720" si="68">C657*F657</f>
        <v>0</v>
      </c>
      <c r="V657" s="336">
        <f t="shared" ref="V657:V720" si="69">G657*D657</f>
        <v>0</v>
      </c>
      <c r="W657" s="336">
        <f t="shared" ref="W657:W720" si="70">IF(F657="",0,F657*D657)</f>
        <v>0</v>
      </c>
    </row>
    <row r="658" s="213" customFormat="1" hidden="1" spans="1:23">
      <c r="A658" s="278"/>
      <c r="B658" s="67"/>
      <c r="C658" s="279"/>
      <c r="D658" s="280">
        <f>SUMPRODUCT((Archives!$N$1005:$N$10000=Lang!A$4)*(Archives!$F$1005:$F$10000=$A658)*-Archives!$A$1005:$A$10000)+SUMPRODUCT((Archives!$N$1005:$N$10000=Lang!A$5)*(Archives!$F$1005:$F$10000=$A658)*-Archives!$A$1005:$A$10000)-$C658+$I658</f>
        <v>0</v>
      </c>
      <c r="E658" s="281"/>
      <c r="F658" s="282"/>
      <c r="G658" s="283"/>
      <c r="H658" s="284"/>
      <c r="I658" s="319"/>
      <c r="J658" s="320"/>
      <c r="K658" s="321"/>
      <c r="L658" s="322"/>
      <c r="M658" s="323"/>
      <c r="N658" s="324"/>
      <c r="O658" s="325">
        <f t="shared" si="65"/>
        <v>0</v>
      </c>
      <c r="P658" s="326"/>
      <c r="Q658" s="338">
        <f>IF(ISBLANK(A658),0,IF(Set!$F$2="TTC",IF(P658=1,O658-(O658*100)/(100+Set!$C$2),(IF(P658=2,O658-(O658*100)/(100+Set!$C$3),0))),IF(P658=1,O658*Set!$C$2/(100),(IF(P658=2,O658*Set!$C$3/(100),0)))))</f>
        <v>0</v>
      </c>
      <c r="R658" s="335"/>
      <c r="S658" s="336">
        <f t="shared" si="66"/>
        <v>0</v>
      </c>
      <c r="T658" s="337">
        <f t="shared" si="67"/>
        <v>0</v>
      </c>
      <c r="U658" s="336">
        <f t="shared" si="68"/>
        <v>0</v>
      </c>
      <c r="V658" s="336">
        <f t="shared" si="69"/>
        <v>0</v>
      </c>
      <c r="W658" s="336">
        <f t="shared" si="70"/>
        <v>0</v>
      </c>
    </row>
    <row r="659" s="213" customFormat="1" hidden="1" spans="1:23">
      <c r="A659" s="278"/>
      <c r="B659" s="67"/>
      <c r="C659" s="279"/>
      <c r="D659" s="280">
        <f>SUMPRODUCT((Archives!$N$1005:$N$10000=Lang!A$4)*(Archives!$F$1005:$F$10000=$A659)*-Archives!$A$1005:$A$10000)+SUMPRODUCT((Archives!$N$1005:$N$10000=Lang!A$5)*(Archives!$F$1005:$F$10000=$A659)*-Archives!$A$1005:$A$10000)-$C659+$I659</f>
        <v>0</v>
      </c>
      <c r="E659" s="281"/>
      <c r="F659" s="282"/>
      <c r="G659" s="283"/>
      <c r="H659" s="284"/>
      <c r="I659" s="319"/>
      <c r="J659" s="320"/>
      <c r="K659" s="321"/>
      <c r="L659" s="322"/>
      <c r="M659" s="323"/>
      <c r="N659" s="324"/>
      <c r="O659" s="325">
        <f t="shared" si="65"/>
        <v>0</v>
      </c>
      <c r="P659" s="326"/>
      <c r="Q659" s="338">
        <f>IF(ISBLANK(A659),0,IF(Set!$F$2="TTC",IF(P659=1,O659-(O659*100)/(100+Set!$C$2),(IF(P659=2,O659-(O659*100)/(100+Set!$C$3),0))),IF(P659=1,O659*Set!$C$2/(100),(IF(P659=2,O659*Set!$C$3/(100),0)))))</f>
        <v>0</v>
      </c>
      <c r="R659" s="335"/>
      <c r="S659" s="336">
        <f t="shared" si="66"/>
        <v>0</v>
      </c>
      <c r="T659" s="337">
        <f t="shared" si="67"/>
        <v>0</v>
      </c>
      <c r="U659" s="336">
        <f t="shared" si="68"/>
        <v>0</v>
      </c>
      <c r="V659" s="336">
        <f t="shared" si="69"/>
        <v>0</v>
      </c>
      <c r="W659" s="336">
        <f t="shared" si="70"/>
        <v>0</v>
      </c>
    </row>
    <row r="660" s="213" customFormat="1" hidden="1" spans="1:23">
      <c r="A660" s="278"/>
      <c r="B660" s="67"/>
      <c r="C660" s="279"/>
      <c r="D660" s="280">
        <f>SUMPRODUCT((Archives!$N$1005:$N$10000=Lang!A$4)*(Archives!$F$1005:$F$10000=$A660)*-Archives!$A$1005:$A$10000)+SUMPRODUCT((Archives!$N$1005:$N$10000=Lang!A$5)*(Archives!$F$1005:$F$10000=$A660)*-Archives!$A$1005:$A$10000)-$C660+$I660</f>
        <v>0</v>
      </c>
      <c r="E660" s="281"/>
      <c r="F660" s="282"/>
      <c r="G660" s="283"/>
      <c r="H660" s="284"/>
      <c r="I660" s="319"/>
      <c r="J660" s="320"/>
      <c r="K660" s="321"/>
      <c r="L660" s="322"/>
      <c r="M660" s="323"/>
      <c r="N660" s="324"/>
      <c r="O660" s="325">
        <f t="shared" si="65"/>
        <v>0</v>
      </c>
      <c r="P660" s="326"/>
      <c r="Q660" s="338">
        <f>IF(ISBLANK(A660),0,IF(Set!$F$2="TTC",IF(P660=1,O660-(O660*100)/(100+Set!$C$2),(IF(P660=2,O660-(O660*100)/(100+Set!$C$3),0))),IF(P660=1,O660*Set!$C$2/(100),(IF(P660=2,O660*Set!$C$3/(100),0)))))</f>
        <v>0</v>
      </c>
      <c r="R660" s="335"/>
      <c r="S660" s="336">
        <f t="shared" si="66"/>
        <v>0</v>
      </c>
      <c r="T660" s="337">
        <f t="shared" si="67"/>
        <v>0</v>
      </c>
      <c r="U660" s="336">
        <f t="shared" si="68"/>
        <v>0</v>
      </c>
      <c r="V660" s="336">
        <f t="shared" si="69"/>
        <v>0</v>
      </c>
      <c r="W660" s="336">
        <f t="shared" si="70"/>
        <v>0</v>
      </c>
    </row>
    <row r="661" s="213" customFormat="1" hidden="1" spans="1:23">
      <c r="A661" s="278"/>
      <c r="B661" s="67"/>
      <c r="C661" s="279"/>
      <c r="D661" s="280">
        <f>SUMPRODUCT((Archives!$N$1005:$N$10000=Lang!A$4)*(Archives!$F$1005:$F$10000=$A661)*-Archives!$A$1005:$A$10000)+SUMPRODUCT((Archives!$N$1005:$N$10000=Lang!A$5)*(Archives!$F$1005:$F$10000=$A661)*-Archives!$A$1005:$A$10000)-$C661+$I661</f>
        <v>0</v>
      </c>
      <c r="E661" s="281"/>
      <c r="F661" s="282"/>
      <c r="G661" s="283"/>
      <c r="H661" s="284"/>
      <c r="I661" s="319"/>
      <c r="J661" s="320"/>
      <c r="K661" s="321"/>
      <c r="L661" s="322"/>
      <c r="M661" s="323"/>
      <c r="N661" s="324"/>
      <c r="O661" s="325">
        <f t="shared" si="65"/>
        <v>0</v>
      </c>
      <c r="P661" s="326"/>
      <c r="Q661" s="338">
        <f>IF(ISBLANK(A661),0,IF(Set!$F$2="TTC",IF(P661=1,O661-(O661*100)/(100+Set!$C$2),(IF(P661=2,O661-(O661*100)/(100+Set!$C$3),0))),IF(P661=1,O661*Set!$C$2/(100),(IF(P661=2,O661*Set!$C$3/(100),0)))))</f>
        <v>0</v>
      </c>
      <c r="R661" s="335"/>
      <c r="S661" s="336">
        <f t="shared" si="66"/>
        <v>0</v>
      </c>
      <c r="T661" s="337">
        <f t="shared" si="67"/>
        <v>0</v>
      </c>
      <c r="U661" s="336">
        <f t="shared" si="68"/>
        <v>0</v>
      </c>
      <c r="V661" s="336">
        <f t="shared" si="69"/>
        <v>0</v>
      </c>
      <c r="W661" s="336">
        <f t="shared" si="70"/>
        <v>0</v>
      </c>
    </row>
    <row r="662" s="213" customFormat="1" hidden="1" spans="1:23">
      <c r="A662" s="278"/>
      <c r="B662" s="67"/>
      <c r="C662" s="279"/>
      <c r="D662" s="280">
        <f>SUMPRODUCT((Archives!$N$1005:$N$10000=Lang!A$4)*(Archives!$F$1005:$F$10000=$A662)*-Archives!$A$1005:$A$10000)+SUMPRODUCT((Archives!$N$1005:$N$10000=Lang!A$5)*(Archives!$F$1005:$F$10000=$A662)*-Archives!$A$1005:$A$10000)-$C662+$I662</f>
        <v>0</v>
      </c>
      <c r="E662" s="281"/>
      <c r="F662" s="282"/>
      <c r="G662" s="283"/>
      <c r="H662" s="284"/>
      <c r="I662" s="319"/>
      <c r="J662" s="320"/>
      <c r="K662" s="321"/>
      <c r="L662" s="322"/>
      <c r="M662" s="323"/>
      <c r="N662" s="324"/>
      <c r="O662" s="325">
        <f t="shared" si="65"/>
        <v>0</v>
      </c>
      <c r="P662" s="326"/>
      <c r="Q662" s="338">
        <f>IF(ISBLANK(A662),0,IF(Set!$F$2="TTC",IF(P662=1,O662-(O662*100)/(100+Set!$C$2),(IF(P662=2,O662-(O662*100)/(100+Set!$C$3),0))),IF(P662=1,O662*Set!$C$2/(100),(IF(P662=2,O662*Set!$C$3/(100),0)))))</f>
        <v>0</v>
      </c>
      <c r="R662" s="335"/>
      <c r="S662" s="336">
        <f t="shared" si="66"/>
        <v>0</v>
      </c>
      <c r="T662" s="337">
        <f t="shared" si="67"/>
        <v>0</v>
      </c>
      <c r="U662" s="336">
        <f t="shared" si="68"/>
        <v>0</v>
      </c>
      <c r="V662" s="336">
        <f t="shared" si="69"/>
        <v>0</v>
      </c>
      <c r="W662" s="336">
        <f t="shared" si="70"/>
        <v>0</v>
      </c>
    </row>
    <row r="663" s="213" customFormat="1" hidden="1" spans="1:23">
      <c r="A663" s="278"/>
      <c r="B663" s="67"/>
      <c r="C663" s="279"/>
      <c r="D663" s="280">
        <f>SUMPRODUCT((Archives!$N$1005:$N$10000=Lang!A$4)*(Archives!$F$1005:$F$10000=$A663)*-Archives!$A$1005:$A$10000)+SUMPRODUCT((Archives!$N$1005:$N$10000=Lang!A$5)*(Archives!$F$1005:$F$10000=$A663)*-Archives!$A$1005:$A$10000)-$C663+$I663</f>
        <v>0</v>
      </c>
      <c r="E663" s="281"/>
      <c r="F663" s="282"/>
      <c r="G663" s="283"/>
      <c r="H663" s="284"/>
      <c r="I663" s="319"/>
      <c r="J663" s="320"/>
      <c r="K663" s="321"/>
      <c r="L663" s="322"/>
      <c r="M663" s="323"/>
      <c r="N663" s="324"/>
      <c r="O663" s="325">
        <f t="shared" si="65"/>
        <v>0</v>
      </c>
      <c r="P663" s="326"/>
      <c r="Q663" s="338">
        <f>IF(ISBLANK(A663),0,IF(Set!$F$2="TTC",IF(P663=1,O663-(O663*100)/(100+Set!$C$2),(IF(P663=2,O663-(O663*100)/(100+Set!$C$3),0))),IF(P663=1,O663*Set!$C$2/(100),(IF(P663=2,O663*Set!$C$3/(100),0)))))</f>
        <v>0</v>
      </c>
      <c r="R663" s="335"/>
      <c r="S663" s="336">
        <f t="shared" si="66"/>
        <v>0</v>
      </c>
      <c r="T663" s="337">
        <f t="shared" si="67"/>
        <v>0</v>
      </c>
      <c r="U663" s="336">
        <f t="shared" si="68"/>
        <v>0</v>
      </c>
      <c r="V663" s="336">
        <f t="shared" si="69"/>
        <v>0</v>
      </c>
      <c r="W663" s="336">
        <f t="shared" si="70"/>
        <v>0</v>
      </c>
    </row>
    <row r="664" s="213" customFormat="1" hidden="1" spans="1:23">
      <c r="A664" s="278"/>
      <c r="B664" s="67"/>
      <c r="C664" s="279"/>
      <c r="D664" s="280">
        <f>SUMPRODUCT((Archives!$N$1005:$N$10000=Lang!A$4)*(Archives!$F$1005:$F$10000=$A664)*-Archives!$A$1005:$A$10000)+SUMPRODUCT((Archives!$N$1005:$N$10000=Lang!A$5)*(Archives!$F$1005:$F$10000=$A664)*-Archives!$A$1005:$A$10000)-$C664+$I664</f>
        <v>0</v>
      </c>
      <c r="E664" s="281"/>
      <c r="F664" s="282"/>
      <c r="G664" s="283"/>
      <c r="H664" s="284"/>
      <c r="I664" s="319"/>
      <c r="J664" s="320"/>
      <c r="K664" s="321"/>
      <c r="L664" s="322"/>
      <c r="M664" s="323"/>
      <c r="N664" s="324"/>
      <c r="O664" s="325">
        <f t="shared" si="65"/>
        <v>0</v>
      </c>
      <c r="P664" s="326"/>
      <c r="Q664" s="338">
        <f>IF(ISBLANK(A664),0,IF(Set!$F$2="TTC",IF(P664=1,O664-(O664*100)/(100+Set!$C$2),(IF(P664=2,O664-(O664*100)/(100+Set!$C$3),0))),IF(P664=1,O664*Set!$C$2/(100),(IF(P664=2,O664*Set!$C$3/(100),0)))))</f>
        <v>0</v>
      </c>
      <c r="R664" s="335"/>
      <c r="S664" s="336">
        <f t="shared" si="66"/>
        <v>0</v>
      </c>
      <c r="T664" s="337">
        <f t="shared" si="67"/>
        <v>0</v>
      </c>
      <c r="U664" s="336">
        <f t="shared" si="68"/>
        <v>0</v>
      </c>
      <c r="V664" s="336">
        <f t="shared" si="69"/>
        <v>0</v>
      </c>
      <c r="W664" s="336">
        <f t="shared" si="70"/>
        <v>0</v>
      </c>
    </row>
    <row r="665" s="213" customFormat="1" hidden="1" spans="1:23">
      <c r="A665" s="278"/>
      <c r="B665" s="67"/>
      <c r="C665" s="279"/>
      <c r="D665" s="280">
        <f>SUMPRODUCT((Archives!$N$1005:$N$10000=Lang!A$4)*(Archives!$F$1005:$F$10000=$A665)*-Archives!$A$1005:$A$10000)+SUMPRODUCT((Archives!$N$1005:$N$10000=Lang!A$5)*(Archives!$F$1005:$F$10000=$A665)*-Archives!$A$1005:$A$10000)-$C665+$I665</f>
        <v>0</v>
      </c>
      <c r="E665" s="281"/>
      <c r="F665" s="282"/>
      <c r="G665" s="283"/>
      <c r="H665" s="284"/>
      <c r="I665" s="319"/>
      <c r="J665" s="320"/>
      <c r="K665" s="321"/>
      <c r="L665" s="322"/>
      <c r="M665" s="323"/>
      <c r="N665" s="324"/>
      <c r="O665" s="325">
        <f t="shared" si="65"/>
        <v>0</v>
      </c>
      <c r="P665" s="326"/>
      <c r="Q665" s="338">
        <f>IF(ISBLANK(A665),0,IF(Set!$F$2="TTC",IF(P665=1,O665-(O665*100)/(100+Set!$C$2),(IF(P665=2,O665-(O665*100)/(100+Set!$C$3),0))),IF(P665=1,O665*Set!$C$2/(100),(IF(P665=2,O665*Set!$C$3/(100),0)))))</f>
        <v>0</v>
      </c>
      <c r="R665" s="335"/>
      <c r="S665" s="336">
        <f t="shared" si="66"/>
        <v>0</v>
      </c>
      <c r="T665" s="337">
        <f t="shared" si="67"/>
        <v>0</v>
      </c>
      <c r="U665" s="336">
        <f t="shared" si="68"/>
        <v>0</v>
      </c>
      <c r="V665" s="336">
        <f t="shared" si="69"/>
        <v>0</v>
      </c>
      <c r="W665" s="336">
        <f t="shared" si="70"/>
        <v>0</v>
      </c>
    </row>
    <row r="666" s="213" customFormat="1" hidden="1" spans="1:23">
      <c r="A666" s="278"/>
      <c r="B666" s="67"/>
      <c r="C666" s="279"/>
      <c r="D666" s="280">
        <f>SUMPRODUCT((Archives!$N$1005:$N$10000=Lang!A$4)*(Archives!$F$1005:$F$10000=$A666)*-Archives!$A$1005:$A$10000)+SUMPRODUCT((Archives!$N$1005:$N$10000=Lang!A$5)*(Archives!$F$1005:$F$10000=$A666)*-Archives!$A$1005:$A$10000)-$C666+$I666</f>
        <v>0</v>
      </c>
      <c r="E666" s="281"/>
      <c r="F666" s="282"/>
      <c r="G666" s="283"/>
      <c r="H666" s="284"/>
      <c r="I666" s="319"/>
      <c r="J666" s="320"/>
      <c r="K666" s="321"/>
      <c r="L666" s="322"/>
      <c r="M666" s="323"/>
      <c r="N666" s="324"/>
      <c r="O666" s="325">
        <f t="shared" si="65"/>
        <v>0</v>
      </c>
      <c r="P666" s="326"/>
      <c r="Q666" s="338">
        <f>IF(ISBLANK(A666),0,IF(Set!$F$2="TTC",IF(P666=1,O666-(O666*100)/(100+Set!$C$2),(IF(P666=2,O666-(O666*100)/(100+Set!$C$3),0))),IF(P666=1,O666*Set!$C$2/(100),(IF(P666=2,O666*Set!$C$3/(100),0)))))</f>
        <v>0</v>
      </c>
      <c r="R666" s="335"/>
      <c r="S666" s="336">
        <f t="shared" si="66"/>
        <v>0</v>
      </c>
      <c r="T666" s="337">
        <f t="shared" si="67"/>
        <v>0</v>
      </c>
      <c r="U666" s="336">
        <f t="shared" si="68"/>
        <v>0</v>
      </c>
      <c r="V666" s="336">
        <f t="shared" si="69"/>
        <v>0</v>
      </c>
      <c r="W666" s="336">
        <f t="shared" si="70"/>
        <v>0</v>
      </c>
    </row>
    <row r="667" s="213" customFormat="1" hidden="1" spans="1:23">
      <c r="A667" s="278"/>
      <c r="B667" s="67"/>
      <c r="C667" s="279"/>
      <c r="D667" s="280">
        <f>SUMPRODUCT((Archives!$N$1005:$N$10000=Lang!A$4)*(Archives!$F$1005:$F$10000=$A667)*-Archives!$A$1005:$A$10000)+SUMPRODUCT((Archives!$N$1005:$N$10000=Lang!A$5)*(Archives!$F$1005:$F$10000=$A667)*-Archives!$A$1005:$A$10000)-$C667+$I667</f>
        <v>0</v>
      </c>
      <c r="E667" s="281"/>
      <c r="F667" s="282"/>
      <c r="G667" s="283"/>
      <c r="H667" s="284"/>
      <c r="I667" s="319"/>
      <c r="J667" s="320"/>
      <c r="K667" s="321"/>
      <c r="L667" s="322"/>
      <c r="M667" s="323"/>
      <c r="N667" s="324"/>
      <c r="O667" s="325">
        <f t="shared" si="65"/>
        <v>0</v>
      </c>
      <c r="P667" s="326"/>
      <c r="Q667" s="338">
        <f>IF(ISBLANK(A667),0,IF(Set!$F$2="TTC",IF(P667=1,O667-(O667*100)/(100+Set!$C$2),(IF(P667=2,O667-(O667*100)/(100+Set!$C$3),0))),IF(P667=1,O667*Set!$C$2/(100),(IF(P667=2,O667*Set!$C$3/(100),0)))))</f>
        <v>0</v>
      </c>
      <c r="R667" s="335"/>
      <c r="S667" s="336">
        <f t="shared" si="66"/>
        <v>0</v>
      </c>
      <c r="T667" s="337">
        <f t="shared" si="67"/>
        <v>0</v>
      </c>
      <c r="U667" s="336">
        <f t="shared" si="68"/>
        <v>0</v>
      </c>
      <c r="V667" s="336">
        <f t="shared" si="69"/>
        <v>0</v>
      </c>
      <c r="W667" s="336">
        <f t="shared" si="70"/>
        <v>0</v>
      </c>
    </row>
    <row r="668" s="213" customFormat="1" hidden="1" spans="1:23">
      <c r="A668" s="278"/>
      <c r="B668" s="67"/>
      <c r="C668" s="279"/>
      <c r="D668" s="280">
        <f>SUMPRODUCT((Archives!$N$1005:$N$10000=Lang!A$4)*(Archives!$F$1005:$F$10000=$A668)*-Archives!$A$1005:$A$10000)+SUMPRODUCT((Archives!$N$1005:$N$10000=Lang!A$5)*(Archives!$F$1005:$F$10000=$A668)*-Archives!$A$1005:$A$10000)-$C668+$I668</f>
        <v>0</v>
      </c>
      <c r="E668" s="281"/>
      <c r="F668" s="282"/>
      <c r="G668" s="283"/>
      <c r="H668" s="284"/>
      <c r="I668" s="319"/>
      <c r="J668" s="320"/>
      <c r="K668" s="321"/>
      <c r="L668" s="322"/>
      <c r="M668" s="323"/>
      <c r="N668" s="324"/>
      <c r="O668" s="325">
        <f t="shared" si="65"/>
        <v>0</v>
      </c>
      <c r="P668" s="326"/>
      <c r="Q668" s="338">
        <f>IF(ISBLANK(A668),0,IF(Set!$F$2="TTC",IF(P668=1,O668-(O668*100)/(100+Set!$C$2),(IF(P668=2,O668-(O668*100)/(100+Set!$C$3),0))),IF(P668=1,O668*Set!$C$2/(100),(IF(P668=2,O668*Set!$C$3/(100),0)))))</f>
        <v>0</v>
      </c>
      <c r="R668" s="335"/>
      <c r="S668" s="336">
        <f t="shared" si="66"/>
        <v>0</v>
      </c>
      <c r="T668" s="337">
        <f t="shared" si="67"/>
        <v>0</v>
      </c>
      <c r="U668" s="336">
        <f t="shared" si="68"/>
        <v>0</v>
      </c>
      <c r="V668" s="336">
        <f t="shared" si="69"/>
        <v>0</v>
      </c>
      <c r="W668" s="336">
        <f t="shared" si="70"/>
        <v>0</v>
      </c>
    </row>
    <row r="669" s="213" customFormat="1" hidden="1" spans="1:23">
      <c r="A669" s="278"/>
      <c r="B669" s="67"/>
      <c r="C669" s="279"/>
      <c r="D669" s="280">
        <f>SUMPRODUCT((Archives!$N$1005:$N$10000=Lang!A$4)*(Archives!$F$1005:$F$10000=$A669)*-Archives!$A$1005:$A$10000)+SUMPRODUCT((Archives!$N$1005:$N$10000=Lang!A$5)*(Archives!$F$1005:$F$10000=$A669)*-Archives!$A$1005:$A$10000)-$C669+$I669</f>
        <v>0</v>
      </c>
      <c r="E669" s="281"/>
      <c r="F669" s="282"/>
      <c r="G669" s="283"/>
      <c r="H669" s="284"/>
      <c r="I669" s="319"/>
      <c r="J669" s="320"/>
      <c r="K669" s="321"/>
      <c r="L669" s="322"/>
      <c r="M669" s="323"/>
      <c r="N669" s="324"/>
      <c r="O669" s="325">
        <f t="shared" si="65"/>
        <v>0</v>
      </c>
      <c r="P669" s="326"/>
      <c r="Q669" s="338">
        <f>IF(ISBLANK(A669),0,IF(Set!$F$2="TTC",IF(P669=1,O669-(O669*100)/(100+Set!$C$2),(IF(P669=2,O669-(O669*100)/(100+Set!$C$3),0))),IF(P669=1,O669*Set!$C$2/(100),(IF(P669=2,O669*Set!$C$3/(100),0)))))</f>
        <v>0</v>
      </c>
      <c r="R669" s="335"/>
      <c r="S669" s="336">
        <f t="shared" si="66"/>
        <v>0</v>
      </c>
      <c r="T669" s="337">
        <f t="shared" si="67"/>
        <v>0</v>
      </c>
      <c r="U669" s="336">
        <f t="shared" si="68"/>
        <v>0</v>
      </c>
      <c r="V669" s="336">
        <f t="shared" si="69"/>
        <v>0</v>
      </c>
      <c r="W669" s="336">
        <f t="shared" si="70"/>
        <v>0</v>
      </c>
    </row>
    <row r="670" s="213" customFormat="1" hidden="1" spans="1:23">
      <c r="A670" s="278"/>
      <c r="B670" s="67"/>
      <c r="C670" s="279"/>
      <c r="D670" s="280">
        <f>SUMPRODUCT((Archives!$N$1005:$N$10000=Lang!A$4)*(Archives!$F$1005:$F$10000=$A670)*-Archives!$A$1005:$A$10000)+SUMPRODUCT((Archives!$N$1005:$N$10000=Lang!A$5)*(Archives!$F$1005:$F$10000=$A670)*-Archives!$A$1005:$A$10000)-$C670+$I670</f>
        <v>0</v>
      </c>
      <c r="E670" s="281"/>
      <c r="F670" s="282"/>
      <c r="G670" s="283"/>
      <c r="H670" s="284"/>
      <c r="I670" s="319"/>
      <c r="J670" s="320"/>
      <c r="K670" s="321"/>
      <c r="L670" s="322"/>
      <c r="M670" s="323"/>
      <c r="N670" s="324"/>
      <c r="O670" s="325">
        <f t="shared" si="65"/>
        <v>0</v>
      </c>
      <c r="P670" s="326"/>
      <c r="Q670" s="338">
        <f>IF(ISBLANK(A670),0,IF(Set!$F$2="TTC",IF(P670=1,O670-(O670*100)/(100+Set!$C$2),(IF(P670=2,O670-(O670*100)/(100+Set!$C$3),0))),IF(P670=1,O670*Set!$C$2/(100),(IF(P670=2,O670*Set!$C$3/(100),0)))))</f>
        <v>0</v>
      </c>
      <c r="R670" s="335"/>
      <c r="S670" s="336">
        <f t="shared" si="66"/>
        <v>0</v>
      </c>
      <c r="T670" s="337">
        <f t="shared" si="67"/>
        <v>0</v>
      </c>
      <c r="U670" s="336">
        <f t="shared" si="68"/>
        <v>0</v>
      </c>
      <c r="V670" s="336">
        <f t="shared" si="69"/>
        <v>0</v>
      </c>
      <c r="W670" s="336">
        <f t="shared" si="70"/>
        <v>0</v>
      </c>
    </row>
    <row r="671" s="213" customFormat="1" hidden="1" spans="1:23">
      <c r="A671" s="278"/>
      <c r="B671" s="67"/>
      <c r="C671" s="279"/>
      <c r="D671" s="280">
        <f>SUMPRODUCT((Archives!$N$1005:$N$10000=Lang!A$4)*(Archives!$F$1005:$F$10000=$A671)*-Archives!$A$1005:$A$10000)+SUMPRODUCT((Archives!$N$1005:$N$10000=Lang!A$5)*(Archives!$F$1005:$F$10000=$A671)*-Archives!$A$1005:$A$10000)-$C671+$I671</f>
        <v>0</v>
      </c>
      <c r="E671" s="281"/>
      <c r="F671" s="282"/>
      <c r="G671" s="283"/>
      <c r="H671" s="284"/>
      <c r="I671" s="319"/>
      <c r="J671" s="320"/>
      <c r="K671" s="321"/>
      <c r="L671" s="322"/>
      <c r="M671" s="323"/>
      <c r="N671" s="324"/>
      <c r="O671" s="325">
        <f t="shared" si="65"/>
        <v>0</v>
      </c>
      <c r="P671" s="326"/>
      <c r="Q671" s="338">
        <f>IF(ISBLANK(A671),0,IF(Set!$F$2="TTC",IF(P671=1,O671-(O671*100)/(100+Set!$C$2),(IF(P671=2,O671-(O671*100)/(100+Set!$C$3),0))),IF(P671=1,O671*Set!$C$2/(100),(IF(P671=2,O671*Set!$C$3/(100),0)))))</f>
        <v>0</v>
      </c>
      <c r="R671" s="335"/>
      <c r="S671" s="336">
        <f t="shared" si="66"/>
        <v>0</v>
      </c>
      <c r="T671" s="337">
        <f t="shared" si="67"/>
        <v>0</v>
      </c>
      <c r="U671" s="336">
        <f t="shared" si="68"/>
        <v>0</v>
      </c>
      <c r="V671" s="336">
        <f t="shared" si="69"/>
        <v>0</v>
      </c>
      <c r="W671" s="336">
        <f t="shared" si="70"/>
        <v>0</v>
      </c>
    </row>
    <row r="672" s="213" customFormat="1" hidden="1" spans="1:23">
      <c r="A672" s="278"/>
      <c r="B672" s="67"/>
      <c r="C672" s="279"/>
      <c r="D672" s="280">
        <f>SUMPRODUCT((Archives!$N$1005:$N$10000=Lang!A$4)*(Archives!$F$1005:$F$10000=$A672)*-Archives!$A$1005:$A$10000)+SUMPRODUCT((Archives!$N$1005:$N$10000=Lang!A$5)*(Archives!$F$1005:$F$10000=$A672)*-Archives!$A$1005:$A$10000)-$C672+$I672</f>
        <v>0</v>
      </c>
      <c r="E672" s="281"/>
      <c r="F672" s="282"/>
      <c r="G672" s="283"/>
      <c r="H672" s="284"/>
      <c r="I672" s="319"/>
      <c r="J672" s="320"/>
      <c r="K672" s="321"/>
      <c r="L672" s="322"/>
      <c r="M672" s="323"/>
      <c r="N672" s="324"/>
      <c r="O672" s="325">
        <f t="shared" si="65"/>
        <v>0</v>
      </c>
      <c r="P672" s="326"/>
      <c r="Q672" s="338">
        <f>IF(ISBLANK(A672),0,IF(Set!$F$2="TTC",IF(P672=1,O672-(O672*100)/(100+Set!$C$2),(IF(P672=2,O672-(O672*100)/(100+Set!$C$3),0))),IF(P672=1,O672*Set!$C$2/(100),(IF(P672=2,O672*Set!$C$3/(100),0)))))</f>
        <v>0</v>
      </c>
      <c r="R672" s="335"/>
      <c r="S672" s="336">
        <f t="shared" si="66"/>
        <v>0</v>
      </c>
      <c r="T672" s="337">
        <f t="shared" si="67"/>
        <v>0</v>
      </c>
      <c r="U672" s="336">
        <f t="shared" si="68"/>
        <v>0</v>
      </c>
      <c r="V672" s="336">
        <f t="shared" si="69"/>
        <v>0</v>
      </c>
      <c r="W672" s="336">
        <f t="shared" si="70"/>
        <v>0</v>
      </c>
    </row>
    <row r="673" s="213" customFormat="1" hidden="1" spans="1:23">
      <c r="A673" s="278"/>
      <c r="B673" s="67"/>
      <c r="C673" s="279"/>
      <c r="D673" s="280">
        <f>SUMPRODUCT((Archives!$N$1005:$N$10000=Lang!A$4)*(Archives!$F$1005:$F$10000=$A673)*-Archives!$A$1005:$A$10000)+SUMPRODUCT((Archives!$N$1005:$N$10000=Lang!A$5)*(Archives!$F$1005:$F$10000=$A673)*-Archives!$A$1005:$A$10000)-$C673+$I673</f>
        <v>0</v>
      </c>
      <c r="E673" s="281"/>
      <c r="F673" s="282"/>
      <c r="G673" s="283"/>
      <c r="H673" s="284"/>
      <c r="I673" s="319"/>
      <c r="J673" s="320"/>
      <c r="K673" s="321"/>
      <c r="L673" s="322"/>
      <c r="M673" s="323"/>
      <c r="N673" s="324"/>
      <c r="O673" s="325">
        <f t="shared" si="65"/>
        <v>0</v>
      </c>
      <c r="P673" s="326"/>
      <c r="Q673" s="338">
        <f>IF(ISBLANK(A673),0,IF(Set!$F$2="TTC",IF(P673=1,O673-(O673*100)/(100+Set!$C$2),(IF(P673=2,O673-(O673*100)/(100+Set!$C$3),0))),IF(P673=1,O673*Set!$C$2/(100),(IF(P673=2,O673*Set!$C$3/(100),0)))))</f>
        <v>0</v>
      </c>
      <c r="R673" s="335"/>
      <c r="S673" s="336">
        <f t="shared" si="66"/>
        <v>0</v>
      </c>
      <c r="T673" s="337">
        <f t="shared" si="67"/>
        <v>0</v>
      </c>
      <c r="U673" s="336">
        <f t="shared" si="68"/>
        <v>0</v>
      </c>
      <c r="V673" s="336">
        <f t="shared" si="69"/>
        <v>0</v>
      </c>
      <c r="W673" s="336">
        <f t="shared" si="70"/>
        <v>0</v>
      </c>
    </row>
    <row r="674" s="213" customFormat="1" hidden="1" spans="1:23">
      <c r="A674" s="278"/>
      <c r="B674" s="67"/>
      <c r="C674" s="279"/>
      <c r="D674" s="280">
        <f>SUMPRODUCT((Archives!$N$1005:$N$10000=Lang!A$4)*(Archives!$F$1005:$F$10000=$A674)*-Archives!$A$1005:$A$10000)+SUMPRODUCT((Archives!$N$1005:$N$10000=Lang!A$5)*(Archives!$F$1005:$F$10000=$A674)*-Archives!$A$1005:$A$10000)-$C674+$I674</f>
        <v>0</v>
      </c>
      <c r="E674" s="281"/>
      <c r="F674" s="282"/>
      <c r="G674" s="283"/>
      <c r="H674" s="284"/>
      <c r="I674" s="319"/>
      <c r="J674" s="320"/>
      <c r="K674" s="321"/>
      <c r="L674" s="322"/>
      <c r="M674" s="323"/>
      <c r="N674" s="324"/>
      <c r="O674" s="325">
        <f t="shared" si="65"/>
        <v>0</v>
      </c>
      <c r="P674" s="326"/>
      <c r="Q674" s="338">
        <f>IF(ISBLANK(A674),0,IF(Set!$F$2="TTC",IF(P674=1,O674-(O674*100)/(100+Set!$C$2),(IF(P674=2,O674-(O674*100)/(100+Set!$C$3),0))),IF(P674=1,O674*Set!$C$2/(100),(IF(P674=2,O674*Set!$C$3/(100),0)))))</f>
        <v>0</v>
      </c>
      <c r="R674" s="335"/>
      <c r="S674" s="336">
        <f t="shared" si="66"/>
        <v>0</v>
      </c>
      <c r="T674" s="337">
        <f t="shared" si="67"/>
        <v>0</v>
      </c>
      <c r="U674" s="336">
        <f t="shared" si="68"/>
        <v>0</v>
      </c>
      <c r="V674" s="336">
        <f t="shared" si="69"/>
        <v>0</v>
      </c>
      <c r="W674" s="336">
        <f t="shared" si="70"/>
        <v>0</v>
      </c>
    </row>
    <row r="675" s="213" customFormat="1" hidden="1" spans="1:23">
      <c r="A675" s="278"/>
      <c r="B675" s="67"/>
      <c r="C675" s="279"/>
      <c r="D675" s="280">
        <f>SUMPRODUCT((Archives!$N$1005:$N$10000=Lang!A$4)*(Archives!$F$1005:$F$10000=$A675)*-Archives!$A$1005:$A$10000)+SUMPRODUCT((Archives!$N$1005:$N$10000=Lang!A$5)*(Archives!$F$1005:$F$10000=$A675)*-Archives!$A$1005:$A$10000)-$C675+$I675</f>
        <v>0</v>
      </c>
      <c r="E675" s="281"/>
      <c r="F675" s="282"/>
      <c r="G675" s="283"/>
      <c r="H675" s="284"/>
      <c r="I675" s="319"/>
      <c r="J675" s="320"/>
      <c r="K675" s="321"/>
      <c r="L675" s="322"/>
      <c r="M675" s="323"/>
      <c r="N675" s="324"/>
      <c r="O675" s="325">
        <f t="shared" si="65"/>
        <v>0</v>
      </c>
      <c r="P675" s="326"/>
      <c r="Q675" s="338">
        <f>IF(ISBLANK(A675),0,IF(Set!$F$2="TTC",IF(P675=1,O675-(O675*100)/(100+Set!$C$2),(IF(P675=2,O675-(O675*100)/(100+Set!$C$3),0))),IF(P675=1,O675*Set!$C$2/(100),(IF(P675=2,O675*Set!$C$3/(100),0)))))</f>
        <v>0</v>
      </c>
      <c r="R675" s="335"/>
      <c r="S675" s="336">
        <f t="shared" si="66"/>
        <v>0</v>
      </c>
      <c r="T675" s="337">
        <f t="shared" si="67"/>
        <v>0</v>
      </c>
      <c r="U675" s="336">
        <f t="shared" si="68"/>
        <v>0</v>
      </c>
      <c r="V675" s="336">
        <f t="shared" si="69"/>
        <v>0</v>
      </c>
      <c r="W675" s="336">
        <f t="shared" si="70"/>
        <v>0</v>
      </c>
    </row>
    <row r="676" s="213" customFormat="1" hidden="1" spans="1:23">
      <c r="A676" s="278"/>
      <c r="B676" s="67"/>
      <c r="C676" s="279"/>
      <c r="D676" s="280">
        <f>SUMPRODUCT((Archives!$N$1005:$N$10000=Lang!A$4)*(Archives!$F$1005:$F$10000=$A676)*-Archives!$A$1005:$A$10000)+SUMPRODUCT((Archives!$N$1005:$N$10000=Lang!A$5)*(Archives!$F$1005:$F$10000=$A676)*-Archives!$A$1005:$A$10000)-$C676+$I676</f>
        <v>0</v>
      </c>
      <c r="E676" s="281"/>
      <c r="F676" s="282"/>
      <c r="G676" s="283"/>
      <c r="H676" s="284"/>
      <c r="I676" s="319"/>
      <c r="J676" s="320"/>
      <c r="K676" s="321"/>
      <c r="L676" s="322"/>
      <c r="M676" s="323"/>
      <c r="N676" s="324"/>
      <c r="O676" s="325">
        <f t="shared" si="65"/>
        <v>0</v>
      </c>
      <c r="P676" s="326"/>
      <c r="Q676" s="338">
        <f>IF(ISBLANK(A676),0,IF(Set!$F$2="TTC",IF(P676=1,O676-(O676*100)/(100+Set!$C$2),(IF(P676=2,O676-(O676*100)/(100+Set!$C$3),0))),IF(P676=1,O676*Set!$C$2/(100),(IF(P676=2,O676*Set!$C$3/(100),0)))))</f>
        <v>0</v>
      </c>
      <c r="R676" s="335"/>
      <c r="S676" s="336">
        <f t="shared" si="66"/>
        <v>0</v>
      </c>
      <c r="T676" s="337">
        <f t="shared" si="67"/>
        <v>0</v>
      </c>
      <c r="U676" s="336">
        <f t="shared" si="68"/>
        <v>0</v>
      </c>
      <c r="V676" s="336">
        <f t="shared" si="69"/>
        <v>0</v>
      </c>
      <c r="W676" s="336">
        <f t="shared" si="70"/>
        <v>0</v>
      </c>
    </row>
    <row r="677" s="213" customFormat="1" hidden="1" spans="1:23">
      <c r="A677" s="278"/>
      <c r="B677" s="67"/>
      <c r="C677" s="279"/>
      <c r="D677" s="280">
        <f>SUMPRODUCT((Archives!$N$1005:$N$10000=Lang!A$4)*(Archives!$F$1005:$F$10000=$A677)*-Archives!$A$1005:$A$10000)+SUMPRODUCT((Archives!$N$1005:$N$10000=Lang!A$5)*(Archives!$F$1005:$F$10000=$A677)*-Archives!$A$1005:$A$10000)-$C677+$I677</f>
        <v>0</v>
      </c>
      <c r="E677" s="281"/>
      <c r="F677" s="282"/>
      <c r="G677" s="283"/>
      <c r="H677" s="284"/>
      <c r="I677" s="319"/>
      <c r="J677" s="320"/>
      <c r="K677" s="321"/>
      <c r="L677" s="322"/>
      <c r="M677" s="323"/>
      <c r="N677" s="324"/>
      <c r="O677" s="325">
        <f t="shared" si="65"/>
        <v>0</v>
      </c>
      <c r="P677" s="326"/>
      <c r="Q677" s="338">
        <f>IF(ISBLANK(A677),0,IF(Set!$F$2="TTC",IF(P677=1,O677-(O677*100)/(100+Set!$C$2),(IF(P677=2,O677-(O677*100)/(100+Set!$C$3),0))),IF(P677=1,O677*Set!$C$2/(100),(IF(P677=2,O677*Set!$C$3/(100),0)))))</f>
        <v>0</v>
      </c>
      <c r="R677" s="335"/>
      <c r="S677" s="336">
        <f t="shared" si="66"/>
        <v>0</v>
      </c>
      <c r="T677" s="337">
        <f t="shared" si="67"/>
        <v>0</v>
      </c>
      <c r="U677" s="336">
        <f t="shared" si="68"/>
        <v>0</v>
      </c>
      <c r="V677" s="336">
        <f t="shared" si="69"/>
        <v>0</v>
      </c>
      <c r="W677" s="336">
        <f t="shared" si="70"/>
        <v>0</v>
      </c>
    </row>
    <row r="678" s="213" customFormat="1" hidden="1" spans="1:23">
      <c r="A678" s="278"/>
      <c r="B678" s="67"/>
      <c r="C678" s="279"/>
      <c r="D678" s="280">
        <f>SUMPRODUCT((Archives!$N$1005:$N$10000=Lang!A$4)*(Archives!$F$1005:$F$10000=$A678)*-Archives!$A$1005:$A$10000)+SUMPRODUCT((Archives!$N$1005:$N$10000=Lang!A$5)*(Archives!$F$1005:$F$10000=$A678)*-Archives!$A$1005:$A$10000)-$C678+$I678</f>
        <v>0</v>
      </c>
      <c r="E678" s="281"/>
      <c r="F678" s="282"/>
      <c r="G678" s="283"/>
      <c r="H678" s="284"/>
      <c r="I678" s="319"/>
      <c r="J678" s="320"/>
      <c r="K678" s="321"/>
      <c r="L678" s="322"/>
      <c r="M678" s="323"/>
      <c r="N678" s="324"/>
      <c r="O678" s="325">
        <f t="shared" si="65"/>
        <v>0</v>
      </c>
      <c r="P678" s="326"/>
      <c r="Q678" s="338">
        <f>IF(ISBLANK(A678),0,IF(Set!$F$2="TTC",IF(P678=1,O678-(O678*100)/(100+Set!$C$2),(IF(P678=2,O678-(O678*100)/(100+Set!$C$3),0))),IF(P678=1,O678*Set!$C$2/(100),(IF(P678=2,O678*Set!$C$3/(100),0)))))</f>
        <v>0</v>
      </c>
      <c r="R678" s="335"/>
      <c r="S678" s="336">
        <f t="shared" si="66"/>
        <v>0</v>
      </c>
      <c r="T678" s="337">
        <f t="shared" si="67"/>
        <v>0</v>
      </c>
      <c r="U678" s="336">
        <f t="shared" si="68"/>
        <v>0</v>
      </c>
      <c r="V678" s="336">
        <f t="shared" si="69"/>
        <v>0</v>
      </c>
      <c r="W678" s="336">
        <f t="shared" si="70"/>
        <v>0</v>
      </c>
    </row>
    <row r="679" s="213" customFormat="1" hidden="1" spans="1:23">
      <c r="A679" s="278"/>
      <c r="B679" s="67"/>
      <c r="C679" s="279"/>
      <c r="D679" s="280">
        <f>SUMPRODUCT((Archives!$N$1005:$N$10000=Lang!A$4)*(Archives!$F$1005:$F$10000=$A679)*-Archives!$A$1005:$A$10000)+SUMPRODUCT((Archives!$N$1005:$N$10000=Lang!A$5)*(Archives!$F$1005:$F$10000=$A679)*-Archives!$A$1005:$A$10000)-$C679+$I679</f>
        <v>0</v>
      </c>
      <c r="E679" s="281"/>
      <c r="F679" s="282"/>
      <c r="G679" s="283"/>
      <c r="H679" s="284"/>
      <c r="I679" s="319"/>
      <c r="J679" s="320"/>
      <c r="K679" s="321"/>
      <c r="L679" s="322"/>
      <c r="M679" s="323"/>
      <c r="N679" s="324"/>
      <c r="O679" s="325">
        <f t="shared" si="65"/>
        <v>0</v>
      </c>
      <c r="P679" s="326"/>
      <c r="Q679" s="338">
        <f>IF(ISBLANK(A679),0,IF(Set!$F$2="TTC",IF(P679=1,O679-(O679*100)/(100+Set!$C$2),(IF(P679=2,O679-(O679*100)/(100+Set!$C$3),0))),IF(P679=1,O679*Set!$C$2/(100),(IF(P679=2,O679*Set!$C$3/(100),0)))))</f>
        <v>0</v>
      </c>
      <c r="R679" s="335"/>
      <c r="S679" s="336">
        <f t="shared" si="66"/>
        <v>0</v>
      </c>
      <c r="T679" s="337">
        <f t="shared" si="67"/>
        <v>0</v>
      </c>
      <c r="U679" s="336">
        <f t="shared" si="68"/>
        <v>0</v>
      </c>
      <c r="V679" s="336">
        <f t="shared" si="69"/>
        <v>0</v>
      </c>
      <c r="W679" s="336">
        <f t="shared" si="70"/>
        <v>0</v>
      </c>
    </row>
    <row r="680" s="213" customFormat="1" hidden="1" spans="1:23">
      <c r="A680" s="278"/>
      <c r="B680" s="67"/>
      <c r="C680" s="279"/>
      <c r="D680" s="280">
        <f>SUMPRODUCT((Archives!$N$1005:$N$10000=Lang!A$4)*(Archives!$F$1005:$F$10000=$A680)*-Archives!$A$1005:$A$10000)+SUMPRODUCT((Archives!$N$1005:$N$10000=Lang!A$5)*(Archives!$F$1005:$F$10000=$A680)*-Archives!$A$1005:$A$10000)-$C680+$I680</f>
        <v>0</v>
      </c>
      <c r="E680" s="281"/>
      <c r="F680" s="282"/>
      <c r="G680" s="283"/>
      <c r="H680" s="284"/>
      <c r="I680" s="319"/>
      <c r="J680" s="320"/>
      <c r="K680" s="321"/>
      <c r="L680" s="322"/>
      <c r="M680" s="323"/>
      <c r="N680" s="324"/>
      <c r="O680" s="325">
        <f t="shared" si="65"/>
        <v>0</v>
      </c>
      <c r="P680" s="326"/>
      <c r="Q680" s="338">
        <f>IF(ISBLANK(A680),0,IF(Set!$F$2="TTC",IF(P680=1,O680-(O680*100)/(100+Set!$C$2),(IF(P680=2,O680-(O680*100)/(100+Set!$C$3),0))),IF(P680=1,O680*Set!$C$2/(100),(IF(P680=2,O680*Set!$C$3/(100),0)))))</f>
        <v>0</v>
      </c>
      <c r="R680" s="335"/>
      <c r="S680" s="336">
        <f t="shared" si="66"/>
        <v>0</v>
      </c>
      <c r="T680" s="337">
        <f t="shared" si="67"/>
        <v>0</v>
      </c>
      <c r="U680" s="336">
        <f t="shared" si="68"/>
        <v>0</v>
      </c>
      <c r="V680" s="336">
        <f t="shared" si="69"/>
        <v>0</v>
      </c>
      <c r="W680" s="336">
        <f t="shared" si="70"/>
        <v>0</v>
      </c>
    </row>
    <row r="681" s="213" customFormat="1" hidden="1" spans="1:23">
      <c r="A681" s="278"/>
      <c r="B681" s="67"/>
      <c r="C681" s="279"/>
      <c r="D681" s="280">
        <f>SUMPRODUCT((Archives!$N$1005:$N$10000=Lang!A$4)*(Archives!$F$1005:$F$10000=$A681)*-Archives!$A$1005:$A$10000)+SUMPRODUCT((Archives!$N$1005:$N$10000=Lang!A$5)*(Archives!$F$1005:$F$10000=$A681)*-Archives!$A$1005:$A$10000)-$C681+$I681</f>
        <v>0</v>
      </c>
      <c r="E681" s="281"/>
      <c r="F681" s="282"/>
      <c r="G681" s="283"/>
      <c r="H681" s="284"/>
      <c r="I681" s="319"/>
      <c r="J681" s="320"/>
      <c r="K681" s="321"/>
      <c r="L681" s="322"/>
      <c r="M681" s="323"/>
      <c r="N681" s="324"/>
      <c r="O681" s="325">
        <f t="shared" si="65"/>
        <v>0</v>
      </c>
      <c r="P681" s="326"/>
      <c r="Q681" s="338">
        <f>IF(ISBLANK(A681),0,IF(Set!$F$2="TTC",IF(P681=1,O681-(O681*100)/(100+Set!$C$2),(IF(P681=2,O681-(O681*100)/(100+Set!$C$3),0))),IF(P681=1,O681*Set!$C$2/(100),(IF(P681=2,O681*Set!$C$3/(100),0)))))</f>
        <v>0</v>
      </c>
      <c r="R681" s="335"/>
      <c r="S681" s="336">
        <f t="shared" si="66"/>
        <v>0</v>
      </c>
      <c r="T681" s="337">
        <f t="shared" si="67"/>
        <v>0</v>
      </c>
      <c r="U681" s="336">
        <f t="shared" si="68"/>
        <v>0</v>
      </c>
      <c r="V681" s="336">
        <f t="shared" si="69"/>
        <v>0</v>
      </c>
      <c r="W681" s="336">
        <f t="shared" si="70"/>
        <v>0</v>
      </c>
    </row>
    <row r="682" s="213" customFormat="1" hidden="1" spans="1:23">
      <c r="A682" s="278"/>
      <c r="B682" s="67"/>
      <c r="C682" s="279"/>
      <c r="D682" s="280">
        <f>SUMPRODUCT((Archives!$N$1005:$N$10000=Lang!A$4)*(Archives!$F$1005:$F$10000=$A682)*-Archives!$A$1005:$A$10000)+SUMPRODUCT((Archives!$N$1005:$N$10000=Lang!A$5)*(Archives!$F$1005:$F$10000=$A682)*-Archives!$A$1005:$A$10000)-$C682+$I682</f>
        <v>0</v>
      </c>
      <c r="E682" s="281"/>
      <c r="F682" s="282"/>
      <c r="G682" s="283"/>
      <c r="H682" s="284"/>
      <c r="I682" s="319"/>
      <c r="J682" s="320"/>
      <c r="K682" s="321"/>
      <c r="L682" s="322"/>
      <c r="M682" s="323"/>
      <c r="N682" s="324"/>
      <c r="O682" s="325">
        <f t="shared" si="65"/>
        <v>0</v>
      </c>
      <c r="P682" s="326"/>
      <c r="Q682" s="338">
        <f>IF(ISBLANK(A682),0,IF(Set!$F$2="TTC",IF(P682=1,O682-(O682*100)/(100+Set!$C$2),(IF(P682=2,O682-(O682*100)/(100+Set!$C$3),0))),IF(P682=1,O682*Set!$C$2/(100),(IF(P682=2,O682*Set!$C$3/(100),0)))))</f>
        <v>0</v>
      </c>
      <c r="R682" s="335"/>
      <c r="S682" s="336">
        <f t="shared" si="66"/>
        <v>0</v>
      </c>
      <c r="T682" s="337">
        <f t="shared" si="67"/>
        <v>0</v>
      </c>
      <c r="U682" s="336">
        <f t="shared" si="68"/>
        <v>0</v>
      </c>
      <c r="V682" s="336">
        <f t="shared" si="69"/>
        <v>0</v>
      </c>
      <c r="W682" s="336">
        <f t="shared" si="70"/>
        <v>0</v>
      </c>
    </row>
    <row r="683" s="213" customFormat="1" hidden="1" spans="1:23">
      <c r="A683" s="278"/>
      <c r="B683" s="67"/>
      <c r="C683" s="279"/>
      <c r="D683" s="280">
        <f>SUMPRODUCT((Archives!$N$1005:$N$10000=Lang!A$4)*(Archives!$F$1005:$F$10000=$A683)*-Archives!$A$1005:$A$10000)+SUMPRODUCT((Archives!$N$1005:$N$10000=Lang!A$5)*(Archives!$F$1005:$F$10000=$A683)*-Archives!$A$1005:$A$10000)-$C683+$I683</f>
        <v>0</v>
      </c>
      <c r="E683" s="281"/>
      <c r="F683" s="282"/>
      <c r="G683" s="283"/>
      <c r="H683" s="284"/>
      <c r="I683" s="319"/>
      <c r="J683" s="320"/>
      <c r="K683" s="321"/>
      <c r="L683" s="322"/>
      <c r="M683" s="323"/>
      <c r="N683" s="324"/>
      <c r="O683" s="325">
        <f t="shared" si="65"/>
        <v>0</v>
      </c>
      <c r="P683" s="326"/>
      <c r="Q683" s="338">
        <f>IF(ISBLANK(A683),0,IF(Set!$F$2="TTC",IF(P683=1,O683-(O683*100)/(100+Set!$C$2),(IF(P683=2,O683-(O683*100)/(100+Set!$C$3),0))),IF(P683=1,O683*Set!$C$2/(100),(IF(P683=2,O683*Set!$C$3/(100),0)))))</f>
        <v>0</v>
      </c>
      <c r="R683" s="335"/>
      <c r="S683" s="336">
        <f t="shared" si="66"/>
        <v>0</v>
      </c>
      <c r="T683" s="337">
        <f t="shared" si="67"/>
        <v>0</v>
      </c>
      <c r="U683" s="336">
        <f t="shared" si="68"/>
        <v>0</v>
      </c>
      <c r="V683" s="336">
        <f t="shared" si="69"/>
        <v>0</v>
      </c>
      <c r="W683" s="336">
        <f t="shared" si="70"/>
        <v>0</v>
      </c>
    </row>
    <row r="684" s="213" customFormat="1" hidden="1" spans="1:23">
      <c r="A684" s="278"/>
      <c r="B684" s="67"/>
      <c r="C684" s="279"/>
      <c r="D684" s="280">
        <f>SUMPRODUCT((Archives!$N$1005:$N$10000=Lang!A$4)*(Archives!$F$1005:$F$10000=$A684)*-Archives!$A$1005:$A$10000)+SUMPRODUCT((Archives!$N$1005:$N$10000=Lang!A$5)*(Archives!$F$1005:$F$10000=$A684)*-Archives!$A$1005:$A$10000)-$C684+$I684</f>
        <v>0</v>
      </c>
      <c r="E684" s="281"/>
      <c r="F684" s="282"/>
      <c r="G684" s="283"/>
      <c r="H684" s="284"/>
      <c r="I684" s="319"/>
      <c r="J684" s="320"/>
      <c r="K684" s="321"/>
      <c r="L684" s="322"/>
      <c r="M684" s="323"/>
      <c r="N684" s="324"/>
      <c r="O684" s="325">
        <f t="shared" si="65"/>
        <v>0</v>
      </c>
      <c r="P684" s="326"/>
      <c r="Q684" s="338">
        <f>IF(ISBLANK(A684),0,IF(Set!$F$2="TTC",IF(P684=1,O684-(O684*100)/(100+Set!$C$2),(IF(P684=2,O684-(O684*100)/(100+Set!$C$3),0))),IF(P684=1,O684*Set!$C$2/(100),(IF(P684=2,O684*Set!$C$3/(100),0)))))</f>
        <v>0</v>
      </c>
      <c r="R684" s="335"/>
      <c r="S684" s="336">
        <f t="shared" si="66"/>
        <v>0</v>
      </c>
      <c r="T684" s="337">
        <f t="shared" si="67"/>
        <v>0</v>
      </c>
      <c r="U684" s="336">
        <f t="shared" si="68"/>
        <v>0</v>
      </c>
      <c r="V684" s="336">
        <f t="shared" si="69"/>
        <v>0</v>
      </c>
      <c r="W684" s="336">
        <f t="shared" si="70"/>
        <v>0</v>
      </c>
    </row>
    <row r="685" s="213" customFormat="1" hidden="1" spans="1:23">
      <c r="A685" s="278"/>
      <c r="B685" s="67"/>
      <c r="C685" s="279"/>
      <c r="D685" s="280">
        <f>SUMPRODUCT((Archives!$N$1005:$N$10000=Lang!A$4)*(Archives!$F$1005:$F$10000=$A685)*-Archives!$A$1005:$A$10000)+SUMPRODUCT((Archives!$N$1005:$N$10000=Lang!A$5)*(Archives!$F$1005:$F$10000=$A685)*-Archives!$A$1005:$A$10000)-$C685+$I685</f>
        <v>0</v>
      </c>
      <c r="E685" s="281"/>
      <c r="F685" s="282"/>
      <c r="G685" s="283"/>
      <c r="H685" s="284"/>
      <c r="I685" s="319"/>
      <c r="J685" s="320"/>
      <c r="K685" s="321"/>
      <c r="L685" s="322"/>
      <c r="M685" s="323"/>
      <c r="N685" s="324"/>
      <c r="O685" s="325">
        <f t="shared" si="65"/>
        <v>0</v>
      </c>
      <c r="P685" s="326"/>
      <c r="Q685" s="338">
        <f>IF(ISBLANK(A685),0,IF(Set!$F$2="TTC",IF(P685=1,O685-(O685*100)/(100+Set!$C$2),(IF(P685=2,O685-(O685*100)/(100+Set!$C$3),0))),IF(P685=1,O685*Set!$C$2/(100),(IF(P685=2,O685*Set!$C$3/(100),0)))))</f>
        <v>0</v>
      </c>
      <c r="R685" s="335"/>
      <c r="S685" s="336">
        <f t="shared" si="66"/>
        <v>0</v>
      </c>
      <c r="T685" s="337">
        <f t="shared" si="67"/>
        <v>0</v>
      </c>
      <c r="U685" s="336">
        <f t="shared" si="68"/>
        <v>0</v>
      </c>
      <c r="V685" s="336">
        <f t="shared" si="69"/>
        <v>0</v>
      </c>
      <c r="W685" s="336">
        <f t="shared" si="70"/>
        <v>0</v>
      </c>
    </row>
    <row r="686" s="213" customFormat="1" hidden="1" spans="1:23">
      <c r="A686" s="278"/>
      <c r="B686" s="67"/>
      <c r="C686" s="279"/>
      <c r="D686" s="280">
        <f>SUMPRODUCT((Archives!$N$1005:$N$10000=Lang!A$4)*(Archives!$F$1005:$F$10000=$A686)*-Archives!$A$1005:$A$10000)+SUMPRODUCT((Archives!$N$1005:$N$10000=Lang!A$5)*(Archives!$F$1005:$F$10000=$A686)*-Archives!$A$1005:$A$10000)-$C686+$I686</f>
        <v>0</v>
      </c>
      <c r="E686" s="281"/>
      <c r="F686" s="282"/>
      <c r="G686" s="283"/>
      <c r="H686" s="284"/>
      <c r="I686" s="319"/>
      <c r="J686" s="320"/>
      <c r="K686" s="321"/>
      <c r="L686" s="322"/>
      <c r="M686" s="323"/>
      <c r="N686" s="324"/>
      <c r="O686" s="325">
        <f t="shared" si="65"/>
        <v>0</v>
      </c>
      <c r="P686" s="326"/>
      <c r="Q686" s="338">
        <f>IF(ISBLANK(A686),0,IF(Set!$F$2="TTC",IF(P686=1,O686-(O686*100)/(100+Set!$C$2),(IF(P686=2,O686-(O686*100)/(100+Set!$C$3),0))),IF(P686=1,O686*Set!$C$2/(100),(IF(P686=2,O686*Set!$C$3/(100),0)))))</f>
        <v>0</v>
      </c>
      <c r="R686" s="335"/>
      <c r="S686" s="336">
        <f t="shared" si="66"/>
        <v>0</v>
      </c>
      <c r="T686" s="337">
        <f t="shared" si="67"/>
        <v>0</v>
      </c>
      <c r="U686" s="336">
        <f t="shared" si="68"/>
        <v>0</v>
      </c>
      <c r="V686" s="336">
        <f t="shared" si="69"/>
        <v>0</v>
      </c>
      <c r="W686" s="336">
        <f t="shared" si="70"/>
        <v>0</v>
      </c>
    </row>
    <row r="687" s="213" customFormat="1" hidden="1" spans="1:23">
      <c r="A687" s="278"/>
      <c r="B687" s="67"/>
      <c r="C687" s="279"/>
      <c r="D687" s="280">
        <f>SUMPRODUCT((Archives!$N$1005:$N$10000=Lang!A$4)*(Archives!$F$1005:$F$10000=$A687)*-Archives!$A$1005:$A$10000)+SUMPRODUCT((Archives!$N$1005:$N$10000=Lang!A$5)*(Archives!$F$1005:$F$10000=$A687)*-Archives!$A$1005:$A$10000)-$C687+$I687</f>
        <v>0</v>
      </c>
      <c r="E687" s="281"/>
      <c r="F687" s="282"/>
      <c r="G687" s="283"/>
      <c r="H687" s="284"/>
      <c r="I687" s="319"/>
      <c r="J687" s="320"/>
      <c r="K687" s="321"/>
      <c r="L687" s="322"/>
      <c r="M687" s="323"/>
      <c r="N687" s="324"/>
      <c r="O687" s="325">
        <f t="shared" si="65"/>
        <v>0</v>
      </c>
      <c r="P687" s="326"/>
      <c r="Q687" s="338">
        <f>IF(ISBLANK(A687),0,IF(Set!$F$2="TTC",IF(P687=1,O687-(O687*100)/(100+Set!$C$2),(IF(P687=2,O687-(O687*100)/(100+Set!$C$3),0))),IF(P687=1,O687*Set!$C$2/(100),(IF(P687=2,O687*Set!$C$3/(100),0)))))</f>
        <v>0</v>
      </c>
      <c r="R687" s="335"/>
      <c r="S687" s="336">
        <f t="shared" si="66"/>
        <v>0</v>
      </c>
      <c r="T687" s="337">
        <f t="shared" si="67"/>
        <v>0</v>
      </c>
      <c r="U687" s="336">
        <f t="shared" si="68"/>
        <v>0</v>
      </c>
      <c r="V687" s="336">
        <f t="shared" si="69"/>
        <v>0</v>
      </c>
      <c r="W687" s="336">
        <f t="shared" si="70"/>
        <v>0</v>
      </c>
    </row>
    <row r="688" s="213" customFormat="1" hidden="1" spans="1:23">
      <c r="A688" s="278"/>
      <c r="B688" s="67"/>
      <c r="C688" s="279"/>
      <c r="D688" s="280">
        <f>SUMPRODUCT((Archives!$N$1005:$N$10000=Lang!A$4)*(Archives!$F$1005:$F$10000=$A688)*-Archives!$A$1005:$A$10000)+SUMPRODUCT((Archives!$N$1005:$N$10000=Lang!A$5)*(Archives!$F$1005:$F$10000=$A688)*-Archives!$A$1005:$A$10000)-$C688+$I688</f>
        <v>0</v>
      </c>
      <c r="E688" s="281"/>
      <c r="F688" s="282"/>
      <c r="G688" s="283"/>
      <c r="H688" s="284"/>
      <c r="I688" s="319"/>
      <c r="J688" s="320"/>
      <c r="K688" s="321"/>
      <c r="L688" s="322"/>
      <c r="M688" s="323"/>
      <c r="N688" s="324"/>
      <c r="O688" s="325">
        <f t="shared" si="65"/>
        <v>0</v>
      </c>
      <c r="P688" s="326"/>
      <c r="Q688" s="338">
        <f>IF(ISBLANK(A688),0,IF(Set!$F$2="TTC",IF(P688=1,O688-(O688*100)/(100+Set!$C$2),(IF(P688=2,O688-(O688*100)/(100+Set!$C$3),0))),IF(P688=1,O688*Set!$C$2/(100),(IF(P688=2,O688*Set!$C$3/(100),0)))))</f>
        <v>0</v>
      </c>
      <c r="R688" s="335"/>
      <c r="S688" s="336">
        <f t="shared" si="66"/>
        <v>0</v>
      </c>
      <c r="T688" s="337">
        <f t="shared" si="67"/>
        <v>0</v>
      </c>
      <c r="U688" s="336">
        <f t="shared" si="68"/>
        <v>0</v>
      </c>
      <c r="V688" s="336">
        <f t="shared" si="69"/>
        <v>0</v>
      </c>
      <c r="W688" s="336">
        <f t="shared" si="70"/>
        <v>0</v>
      </c>
    </row>
    <row r="689" s="213" customFormat="1" hidden="1" spans="1:23">
      <c r="A689" s="278"/>
      <c r="B689" s="67"/>
      <c r="C689" s="279"/>
      <c r="D689" s="280">
        <f>SUMPRODUCT((Archives!$N$1005:$N$10000=Lang!A$4)*(Archives!$F$1005:$F$10000=$A689)*-Archives!$A$1005:$A$10000)+SUMPRODUCT((Archives!$N$1005:$N$10000=Lang!A$5)*(Archives!$F$1005:$F$10000=$A689)*-Archives!$A$1005:$A$10000)-$C689+$I689</f>
        <v>0</v>
      </c>
      <c r="E689" s="281"/>
      <c r="F689" s="282"/>
      <c r="G689" s="283"/>
      <c r="H689" s="284"/>
      <c r="I689" s="319"/>
      <c r="J689" s="320"/>
      <c r="K689" s="321"/>
      <c r="L689" s="322"/>
      <c r="M689" s="323"/>
      <c r="N689" s="324"/>
      <c r="O689" s="325">
        <f t="shared" si="65"/>
        <v>0</v>
      </c>
      <c r="P689" s="326"/>
      <c r="Q689" s="338">
        <f>IF(ISBLANK(A689),0,IF(Set!$F$2="TTC",IF(P689=1,O689-(O689*100)/(100+Set!$C$2),(IF(P689=2,O689-(O689*100)/(100+Set!$C$3),0))),IF(P689=1,O689*Set!$C$2/(100),(IF(P689=2,O689*Set!$C$3/(100),0)))))</f>
        <v>0</v>
      </c>
      <c r="R689" s="335"/>
      <c r="S689" s="336">
        <f t="shared" si="66"/>
        <v>0</v>
      </c>
      <c r="T689" s="337">
        <f t="shared" si="67"/>
        <v>0</v>
      </c>
      <c r="U689" s="336">
        <f t="shared" si="68"/>
        <v>0</v>
      </c>
      <c r="V689" s="336">
        <f t="shared" si="69"/>
        <v>0</v>
      </c>
      <c r="W689" s="336">
        <f t="shared" si="70"/>
        <v>0</v>
      </c>
    </row>
    <row r="690" s="213" customFormat="1" hidden="1" spans="1:23">
      <c r="A690" s="278"/>
      <c r="B690" s="67"/>
      <c r="C690" s="279"/>
      <c r="D690" s="280">
        <f>SUMPRODUCT((Archives!$N$1005:$N$10000=Lang!A$4)*(Archives!$F$1005:$F$10000=$A690)*-Archives!$A$1005:$A$10000)+SUMPRODUCT((Archives!$N$1005:$N$10000=Lang!A$5)*(Archives!$F$1005:$F$10000=$A690)*-Archives!$A$1005:$A$10000)-$C690+$I690</f>
        <v>0</v>
      </c>
      <c r="E690" s="281"/>
      <c r="F690" s="282"/>
      <c r="G690" s="283"/>
      <c r="H690" s="284"/>
      <c r="I690" s="319"/>
      <c r="J690" s="320"/>
      <c r="K690" s="321"/>
      <c r="L690" s="322"/>
      <c r="M690" s="323"/>
      <c r="N690" s="324"/>
      <c r="O690" s="325">
        <f t="shared" si="65"/>
        <v>0</v>
      </c>
      <c r="P690" s="326"/>
      <c r="Q690" s="338">
        <f>IF(ISBLANK(A690),0,IF(Set!$F$2="TTC",IF(P690=1,O690-(O690*100)/(100+Set!$C$2),(IF(P690=2,O690-(O690*100)/(100+Set!$C$3),0))),IF(P690=1,O690*Set!$C$2/(100),(IF(P690=2,O690*Set!$C$3/(100),0)))))</f>
        <v>0</v>
      </c>
      <c r="R690" s="335"/>
      <c r="S690" s="336">
        <f t="shared" si="66"/>
        <v>0</v>
      </c>
      <c r="T690" s="337">
        <f t="shared" si="67"/>
        <v>0</v>
      </c>
      <c r="U690" s="336">
        <f t="shared" si="68"/>
        <v>0</v>
      </c>
      <c r="V690" s="336">
        <f t="shared" si="69"/>
        <v>0</v>
      </c>
      <c r="W690" s="336">
        <f t="shared" si="70"/>
        <v>0</v>
      </c>
    </row>
    <row r="691" s="213" customFormat="1" hidden="1" spans="1:23">
      <c r="A691" s="278"/>
      <c r="B691" s="67"/>
      <c r="C691" s="279"/>
      <c r="D691" s="280">
        <f>SUMPRODUCT((Archives!$N$1005:$N$10000=Lang!A$4)*(Archives!$F$1005:$F$10000=$A691)*-Archives!$A$1005:$A$10000)+SUMPRODUCT((Archives!$N$1005:$N$10000=Lang!A$5)*(Archives!$F$1005:$F$10000=$A691)*-Archives!$A$1005:$A$10000)-$C691+$I691</f>
        <v>0</v>
      </c>
      <c r="E691" s="281"/>
      <c r="F691" s="282"/>
      <c r="G691" s="283"/>
      <c r="H691" s="284"/>
      <c r="I691" s="319"/>
      <c r="J691" s="320"/>
      <c r="K691" s="321"/>
      <c r="L691" s="322"/>
      <c r="M691" s="323"/>
      <c r="N691" s="324"/>
      <c r="O691" s="325">
        <f t="shared" si="65"/>
        <v>0</v>
      </c>
      <c r="P691" s="326"/>
      <c r="Q691" s="338">
        <f>IF(ISBLANK(A691),0,IF(Set!$F$2="TTC",IF(P691=1,O691-(O691*100)/(100+Set!$C$2),(IF(P691=2,O691-(O691*100)/(100+Set!$C$3),0))),IF(P691=1,O691*Set!$C$2/(100),(IF(P691=2,O691*Set!$C$3/(100),0)))))</f>
        <v>0</v>
      </c>
      <c r="R691" s="335"/>
      <c r="S691" s="336">
        <f t="shared" si="66"/>
        <v>0</v>
      </c>
      <c r="T691" s="337">
        <f t="shared" si="67"/>
        <v>0</v>
      </c>
      <c r="U691" s="336">
        <f t="shared" si="68"/>
        <v>0</v>
      </c>
      <c r="V691" s="336">
        <f t="shared" si="69"/>
        <v>0</v>
      </c>
      <c r="W691" s="336">
        <f t="shared" si="70"/>
        <v>0</v>
      </c>
    </row>
    <row r="692" s="213" customFormat="1" hidden="1" spans="1:23">
      <c r="A692" s="278"/>
      <c r="B692" s="67"/>
      <c r="C692" s="279"/>
      <c r="D692" s="280">
        <f>SUMPRODUCT((Archives!$N$1005:$N$10000=Lang!A$4)*(Archives!$F$1005:$F$10000=$A692)*-Archives!$A$1005:$A$10000)+SUMPRODUCT((Archives!$N$1005:$N$10000=Lang!A$5)*(Archives!$F$1005:$F$10000=$A692)*-Archives!$A$1005:$A$10000)-$C692+$I692</f>
        <v>0</v>
      </c>
      <c r="E692" s="281"/>
      <c r="F692" s="282"/>
      <c r="G692" s="283"/>
      <c r="H692" s="284"/>
      <c r="I692" s="319"/>
      <c r="J692" s="320"/>
      <c r="K692" s="321"/>
      <c r="L692" s="322"/>
      <c r="M692" s="323"/>
      <c r="N692" s="324"/>
      <c r="O692" s="325">
        <f t="shared" si="65"/>
        <v>0</v>
      </c>
      <c r="P692" s="326"/>
      <c r="Q692" s="338">
        <f>IF(ISBLANK(A692),0,IF(Set!$F$2="TTC",IF(P692=1,O692-(O692*100)/(100+Set!$C$2),(IF(P692=2,O692-(O692*100)/(100+Set!$C$3),0))),IF(P692=1,O692*Set!$C$2/(100),(IF(P692=2,O692*Set!$C$3/(100),0)))))</f>
        <v>0</v>
      </c>
      <c r="R692" s="335"/>
      <c r="S692" s="336">
        <f t="shared" si="66"/>
        <v>0</v>
      </c>
      <c r="T692" s="337">
        <f t="shared" si="67"/>
        <v>0</v>
      </c>
      <c r="U692" s="336">
        <f t="shared" si="68"/>
        <v>0</v>
      </c>
      <c r="V692" s="336">
        <f t="shared" si="69"/>
        <v>0</v>
      </c>
      <c r="W692" s="336">
        <f t="shared" si="70"/>
        <v>0</v>
      </c>
    </row>
    <row r="693" s="213" customFormat="1" hidden="1" spans="1:23">
      <c r="A693" s="278"/>
      <c r="B693" s="67"/>
      <c r="C693" s="279"/>
      <c r="D693" s="280">
        <f>SUMPRODUCT((Archives!$N$1005:$N$10000=Lang!A$4)*(Archives!$F$1005:$F$10000=$A693)*-Archives!$A$1005:$A$10000)+SUMPRODUCT((Archives!$N$1005:$N$10000=Lang!A$5)*(Archives!$F$1005:$F$10000=$A693)*-Archives!$A$1005:$A$10000)-$C693+$I693</f>
        <v>0</v>
      </c>
      <c r="E693" s="281"/>
      <c r="F693" s="282"/>
      <c r="G693" s="283"/>
      <c r="H693" s="284"/>
      <c r="I693" s="319"/>
      <c r="J693" s="320"/>
      <c r="K693" s="321"/>
      <c r="L693" s="322"/>
      <c r="M693" s="323"/>
      <c r="N693" s="324"/>
      <c r="O693" s="325">
        <f t="shared" si="65"/>
        <v>0</v>
      </c>
      <c r="P693" s="326"/>
      <c r="Q693" s="338">
        <f>IF(ISBLANK(A693),0,IF(Set!$F$2="TTC",IF(P693=1,O693-(O693*100)/(100+Set!$C$2),(IF(P693=2,O693-(O693*100)/(100+Set!$C$3),0))),IF(P693=1,O693*Set!$C$2/(100),(IF(P693=2,O693*Set!$C$3/(100),0)))))</f>
        <v>0</v>
      </c>
      <c r="R693" s="335"/>
      <c r="S693" s="336">
        <f t="shared" si="66"/>
        <v>0</v>
      </c>
      <c r="T693" s="337">
        <f t="shared" si="67"/>
        <v>0</v>
      </c>
      <c r="U693" s="336">
        <f t="shared" si="68"/>
        <v>0</v>
      </c>
      <c r="V693" s="336">
        <f t="shared" si="69"/>
        <v>0</v>
      </c>
      <c r="W693" s="336">
        <f t="shared" si="70"/>
        <v>0</v>
      </c>
    </row>
    <row r="694" s="213" customFormat="1" hidden="1" spans="1:23">
      <c r="A694" s="278"/>
      <c r="B694" s="67"/>
      <c r="C694" s="279"/>
      <c r="D694" s="280">
        <f>SUMPRODUCT((Archives!$N$1005:$N$10000=Lang!A$4)*(Archives!$F$1005:$F$10000=$A694)*-Archives!$A$1005:$A$10000)+SUMPRODUCT((Archives!$N$1005:$N$10000=Lang!A$5)*(Archives!$F$1005:$F$10000=$A694)*-Archives!$A$1005:$A$10000)-$C694+$I694</f>
        <v>0</v>
      </c>
      <c r="E694" s="281"/>
      <c r="F694" s="282"/>
      <c r="G694" s="283"/>
      <c r="H694" s="284"/>
      <c r="I694" s="319"/>
      <c r="J694" s="320"/>
      <c r="K694" s="321"/>
      <c r="L694" s="322"/>
      <c r="M694" s="323"/>
      <c r="N694" s="324"/>
      <c r="O694" s="325">
        <f t="shared" si="65"/>
        <v>0</v>
      </c>
      <c r="P694" s="326"/>
      <c r="Q694" s="338">
        <f>IF(ISBLANK(A694),0,IF(Set!$F$2="TTC",IF(P694=1,O694-(O694*100)/(100+Set!$C$2),(IF(P694=2,O694-(O694*100)/(100+Set!$C$3),0))),IF(P694=1,O694*Set!$C$2/(100),(IF(P694=2,O694*Set!$C$3/(100),0)))))</f>
        <v>0</v>
      </c>
      <c r="R694" s="335"/>
      <c r="S694" s="336">
        <f t="shared" si="66"/>
        <v>0</v>
      </c>
      <c r="T694" s="337">
        <f t="shared" si="67"/>
        <v>0</v>
      </c>
      <c r="U694" s="336">
        <f t="shared" si="68"/>
        <v>0</v>
      </c>
      <c r="V694" s="336">
        <f t="shared" si="69"/>
        <v>0</v>
      </c>
      <c r="W694" s="336">
        <f t="shared" si="70"/>
        <v>0</v>
      </c>
    </row>
    <row r="695" s="213" customFormat="1" hidden="1" spans="1:23">
      <c r="A695" s="278"/>
      <c r="B695" s="67"/>
      <c r="C695" s="279"/>
      <c r="D695" s="280">
        <f>SUMPRODUCT((Archives!$N$1005:$N$10000=Lang!A$4)*(Archives!$F$1005:$F$10000=$A695)*-Archives!$A$1005:$A$10000)+SUMPRODUCT((Archives!$N$1005:$N$10000=Lang!A$5)*(Archives!$F$1005:$F$10000=$A695)*-Archives!$A$1005:$A$10000)-$C695+$I695</f>
        <v>0</v>
      </c>
      <c r="E695" s="281"/>
      <c r="F695" s="282"/>
      <c r="G695" s="283"/>
      <c r="H695" s="284"/>
      <c r="I695" s="319"/>
      <c r="J695" s="320"/>
      <c r="K695" s="321"/>
      <c r="L695" s="322"/>
      <c r="M695" s="323"/>
      <c r="N695" s="324"/>
      <c r="O695" s="325">
        <f t="shared" si="65"/>
        <v>0</v>
      </c>
      <c r="P695" s="326"/>
      <c r="Q695" s="338">
        <f>IF(ISBLANK(A695),0,IF(Set!$F$2="TTC",IF(P695=1,O695-(O695*100)/(100+Set!$C$2),(IF(P695=2,O695-(O695*100)/(100+Set!$C$3),0))),IF(P695=1,O695*Set!$C$2/(100),(IF(P695=2,O695*Set!$C$3/(100),0)))))</f>
        <v>0</v>
      </c>
      <c r="R695" s="335"/>
      <c r="S695" s="336">
        <f t="shared" si="66"/>
        <v>0</v>
      </c>
      <c r="T695" s="337">
        <f t="shared" si="67"/>
        <v>0</v>
      </c>
      <c r="U695" s="336">
        <f t="shared" si="68"/>
        <v>0</v>
      </c>
      <c r="V695" s="336">
        <f t="shared" si="69"/>
        <v>0</v>
      </c>
      <c r="W695" s="336">
        <f t="shared" si="70"/>
        <v>0</v>
      </c>
    </row>
    <row r="696" s="213" customFormat="1" hidden="1" spans="1:23">
      <c r="A696" s="278"/>
      <c r="B696" s="67"/>
      <c r="C696" s="279"/>
      <c r="D696" s="280">
        <f>SUMPRODUCT((Archives!$N$1005:$N$10000=Lang!A$4)*(Archives!$F$1005:$F$10000=$A696)*-Archives!$A$1005:$A$10000)+SUMPRODUCT((Archives!$N$1005:$N$10000=Lang!A$5)*(Archives!$F$1005:$F$10000=$A696)*-Archives!$A$1005:$A$10000)-$C696+$I696</f>
        <v>0</v>
      </c>
      <c r="E696" s="281"/>
      <c r="F696" s="282"/>
      <c r="G696" s="283"/>
      <c r="H696" s="284"/>
      <c r="I696" s="319"/>
      <c r="J696" s="320"/>
      <c r="K696" s="321"/>
      <c r="L696" s="322"/>
      <c r="M696" s="323"/>
      <c r="N696" s="324"/>
      <c r="O696" s="325">
        <f t="shared" si="65"/>
        <v>0</v>
      </c>
      <c r="P696" s="326"/>
      <c r="Q696" s="338">
        <f>IF(ISBLANK(A696),0,IF(Set!$F$2="TTC",IF(P696=1,O696-(O696*100)/(100+Set!$C$2),(IF(P696=2,O696-(O696*100)/(100+Set!$C$3),0))),IF(P696=1,O696*Set!$C$2/(100),(IF(P696=2,O696*Set!$C$3/(100),0)))))</f>
        <v>0</v>
      </c>
      <c r="R696" s="335"/>
      <c r="S696" s="336">
        <f t="shared" si="66"/>
        <v>0</v>
      </c>
      <c r="T696" s="337">
        <f t="shared" si="67"/>
        <v>0</v>
      </c>
      <c r="U696" s="336">
        <f t="shared" si="68"/>
        <v>0</v>
      </c>
      <c r="V696" s="336">
        <f t="shared" si="69"/>
        <v>0</v>
      </c>
      <c r="W696" s="336">
        <f t="shared" si="70"/>
        <v>0</v>
      </c>
    </row>
    <row r="697" s="213" customFormat="1" hidden="1" spans="1:23">
      <c r="A697" s="278"/>
      <c r="B697" s="67"/>
      <c r="C697" s="279"/>
      <c r="D697" s="280">
        <f>SUMPRODUCT((Archives!$N$1005:$N$10000=Lang!A$4)*(Archives!$F$1005:$F$10000=$A697)*-Archives!$A$1005:$A$10000)+SUMPRODUCT((Archives!$N$1005:$N$10000=Lang!A$5)*(Archives!$F$1005:$F$10000=$A697)*-Archives!$A$1005:$A$10000)-$C697+$I697</f>
        <v>0</v>
      </c>
      <c r="E697" s="281"/>
      <c r="F697" s="282"/>
      <c r="G697" s="283"/>
      <c r="H697" s="284"/>
      <c r="I697" s="319"/>
      <c r="J697" s="320"/>
      <c r="K697" s="321"/>
      <c r="L697" s="322"/>
      <c r="M697" s="323"/>
      <c r="N697" s="324"/>
      <c r="O697" s="325">
        <f t="shared" si="65"/>
        <v>0</v>
      </c>
      <c r="P697" s="326"/>
      <c r="Q697" s="338">
        <f>IF(ISBLANK(A697),0,IF(Set!$F$2="TTC",IF(P697=1,O697-(O697*100)/(100+Set!$C$2),(IF(P697=2,O697-(O697*100)/(100+Set!$C$3),0))),IF(P697=1,O697*Set!$C$2/(100),(IF(P697=2,O697*Set!$C$3/(100),0)))))</f>
        <v>0</v>
      </c>
      <c r="R697" s="335"/>
      <c r="S697" s="336">
        <f t="shared" si="66"/>
        <v>0</v>
      </c>
      <c r="T697" s="337">
        <f t="shared" si="67"/>
        <v>0</v>
      </c>
      <c r="U697" s="336">
        <f t="shared" si="68"/>
        <v>0</v>
      </c>
      <c r="V697" s="336">
        <f t="shared" si="69"/>
        <v>0</v>
      </c>
      <c r="W697" s="336">
        <f t="shared" si="70"/>
        <v>0</v>
      </c>
    </row>
    <row r="698" s="213" customFormat="1" hidden="1" spans="1:23">
      <c r="A698" s="278"/>
      <c r="B698" s="67"/>
      <c r="C698" s="279"/>
      <c r="D698" s="280">
        <f>SUMPRODUCT((Archives!$N$1005:$N$10000=Lang!A$4)*(Archives!$F$1005:$F$10000=$A698)*-Archives!$A$1005:$A$10000)+SUMPRODUCT((Archives!$N$1005:$N$10000=Lang!A$5)*(Archives!$F$1005:$F$10000=$A698)*-Archives!$A$1005:$A$10000)-$C698+$I698</f>
        <v>0</v>
      </c>
      <c r="E698" s="281"/>
      <c r="F698" s="282"/>
      <c r="G698" s="283"/>
      <c r="H698" s="284"/>
      <c r="I698" s="319"/>
      <c r="J698" s="320"/>
      <c r="K698" s="321"/>
      <c r="L698" s="322"/>
      <c r="M698" s="323"/>
      <c r="N698" s="324"/>
      <c r="O698" s="325">
        <f t="shared" si="65"/>
        <v>0</v>
      </c>
      <c r="P698" s="326"/>
      <c r="Q698" s="338">
        <f>IF(ISBLANK(A698),0,IF(Set!$F$2="TTC",IF(P698=1,O698-(O698*100)/(100+Set!$C$2),(IF(P698=2,O698-(O698*100)/(100+Set!$C$3),0))),IF(P698=1,O698*Set!$C$2/(100),(IF(P698=2,O698*Set!$C$3/(100),0)))))</f>
        <v>0</v>
      </c>
      <c r="R698" s="335"/>
      <c r="S698" s="336">
        <f t="shared" si="66"/>
        <v>0</v>
      </c>
      <c r="T698" s="337">
        <f t="shared" si="67"/>
        <v>0</v>
      </c>
      <c r="U698" s="336">
        <f t="shared" si="68"/>
        <v>0</v>
      </c>
      <c r="V698" s="336">
        <f t="shared" si="69"/>
        <v>0</v>
      </c>
      <c r="W698" s="336">
        <f t="shared" si="70"/>
        <v>0</v>
      </c>
    </row>
    <row r="699" s="213" customFormat="1" hidden="1" spans="1:23">
      <c r="A699" s="278"/>
      <c r="B699" s="67"/>
      <c r="C699" s="279"/>
      <c r="D699" s="280">
        <f>SUMPRODUCT((Archives!$N$1005:$N$10000=Lang!A$4)*(Archives!$F$1005:$F$10000=$A699)*-Archives!$A$1005:$A$10000)+SUMPRODUCT((Archives!$N$1005:$N$10000=Lang!A$5)*(Archives!$F$1005:$F$10000=$A699)*-Archives!$A$1005:$A$10000)-$C699+$I699</f>
        <v>0</v>
      </c>
      <c r="E699" s="281"/>
      <c r="F699" s="282"/>
      <c r="G699" s="283"/>
      <c r="H699" s="284"/>
      <c r="I699" s="319"/>
      <c r="J699" s="320"/>
      <c r="K699" s="321"/>
      <c r="L699" s="322"/>
      <c r="M699" s="323"/>
      <c r="N699" s="324"/>
      <c r="O699" s="325">
        <f t="shared" si="65"/>
        <v>0</v>
      </c>
      <c r="P699" s="326"/>
      <c r="Q699" s="338">
        <f>IF(ISBLANK(A699),0,IF(Set!$F$2="TTC",IF(P699=1,O699-(O699*100)/(100+Set!$C$2),(IF(P699=2,O699-(O699*100)/(100+Set!$C$3),0))),IF(P699=1,O699*Set!$C$2/(100),(IF(P699=2,O699*Set!$C$3/(100),0)))))</f>
        <v>0</v>
      </c>
      <c r="R699" s="335"/>
      <c r="S699" s="336">
        <f t="shared" si="66"/>
        <v>0</v>
      </c>
      <c r="T699" s="337">
        <f t="shared" si="67"/>
        <v>0</v>
      </c>
      <c r="U699" s="336">
        <f t="shared" si="68"/>
        <v>0</v>
      </c>
      <c r="V699" s="336">
        <f t="shared" si="69"/>
        <v>0</v>
      </c>
      <c r="W699" s="336">
        <f t="shared" si="70"/>
        <v>0</v>
      </c>
    </row>
    <row r="700" s="213" customFormat="1" hidden="1" spans="1:23">
      <c r="A700" s="278"/>
      <c r="B700" s="67"/>
      <c r="C700" s="279"/>
      <c r="D700" s="280">
        <f>SUMPRODUCT((Archives!$N$1005:$N$10000=Lang!A$4)*(Archives!$F$1005:$F$10000=$A700)*-Archives!$A$1005:$A$10000)+SUMPRODUCT((Archives!$N$1005:$N$10000=Lang!A$5)*(Archives!$F$1005:$F$10000=$A700)*-Archives!$A$1005:$A$10000)-$C700+$I700</f>
        <v>0</v>
      </c>
      <c r="E700" s="281"/>
      <c r="F700" s="282"/>
      <c r="G700" s="283"/>
      <c r="H700" s="284"/>
      <c r="I700" s="319"/>
      <c r="J700" s="320"/>
      <c r="K700" s="321"/>
      <c r="L700" s="322"/>
      <c r="M700" s="323"/>
      <c r="N700" s="324"/>
      <c r="O700" s="325">
        <f t="shared" si="65"/>
        <v>0</v>
      </c>
      <c r="P700" s="326"/>
      <c r="Q700" s="338">
        <f>IF(ISBLANK(A700),0,IF(Set!$F$2="TTC",IF(P700=1,O700-(O700*100)/(100+Set!$C$2),(IF(P700=2,O700-(O700*100)/(100+Set!$C$3),0))),IF(P700=1,O700*Set!$C$2/(100),(IF(P700=2,O700*Set!$C$3/(100),0)))))</f>
        <v>0</v>
      </c>
      <c r="R700" s="335"/>
      <c r="S700" s="336">
        <f t="shared" si="66"/>
        <v>0</v>
      </c>
      <c r="T700" s="337">
        <f t="shared" si="67"/>
        <v>0</v>
      </c>
      <c r="U700" s="336">
        <f t="shared" si="68"/>
        <v>0</v>
      </c>
      <c r="V700" s="336">
        <f t="shared" si="69"/>
        <v>0</v>
      </c>
      <c r="W700" s="336">
        <f t="shared" si="70"/>
        <v>0</v>
      </c>
    </row>
    <row r="701" s="213" customFormat="1" hidden="1" spans="1:23">
      <c r="A701" s="278"/>
      <c r="B701" s="67"/>
      <c r="C701" s="279"/>
      <c r="D701" s="280">
        <f>SUMPRODUCT((Archives!$N$1005:$N$10000=Lang!A$4)*(Archives!$F$1005:$F$10000=$A701)*-Archives!$A$1005:$A$10000)+SUMPRODUCT((Archives!$N$1005:$N$10000=Lang!A$5)*(Archives!$F$1005:$F$10000=$A701)*-Archives!$A$1005:$A$10000)-$C701+$I701</f>
        <v>0</v>
      </c>
      <c r="E701" s="281"/>
      <c r="F701" s="282"/>
      <c r="G701" s="283"/>
      <c r="H701" s="284"/>
      <c r="I701" s="319"/>
      <c r="J701" s="320"/>
      <c r="K701" s="321"/>
      <c r="L701" s="322"/>
      <c r="M701" s="323"/>
      <c r="N701" s="324"/>
      <c r="O701" s="325">
        <f t="shared" si="65"/>
        <v>0</v>
      </c>
      <c r="P701" s="326"/>
      <c r="Q701" s="338">
        <f>IF(ISBLANK(A701),0,IF(Set!$F$2="TTC",IF(P701=1,O701-(O701*100)/(100+Set!$C$2),(IF(P701=2,O701-(O701*100)/(100+Set!$C$3),0))),IF(P701=1,O701*Set!$C$2/(100),(IF(P701=2,O701*Set!$C$3/(100),0)))))</f>
        <v>0</v>
      </c>
      <c r="R701" s="335"/>
      <c r="S701" s="336">
        <f t="shared" si="66"/>
        <v>0</v>
      </c>
      <c r="T701" s="337">
        <f t="shared" si="67"/>
        <v>0</v>
      </c>
      <c r="U701" s="336">
        <f t="shared" si="68"/>
        <v>0</v>
      </c>
      <c r="V701" s="336">
        <f t="shared" si="69"/>
        <v>0</v>
      </c>
      <c r="W701" s="336">
        <f t="shared" si="70"/>
        <v>0</v>
      </c>
    </row>
    <row r="702" s="213" customFormat="1" hidden="1" spans="1:23">
      <c r="A702" s="278"/>
      <c r="B702" s="67"/>
      <c r="C702" s="279"/>
      <c r="D702" s="280">
        <f>SUMPRODUCT((Archives!$N$1005:$N$10000=Lang!A$4)*(Archives!$F$1005:$F$10000=$A702)*-Archives!$A$1005:$A$10000)+SUMPRODUCT((Archives!$N$1005:$N$10000=Lang!A$5)*(Archives!$F$1005:$F$10000=$A702)*-Archives!$A$1005:$A$10000)-$C702+$I702</f>
        <v>0</v>
      </c>
      <c r="E702" s="281"/>
      <c r="F702" s="282"/>
      <c r="G702" s="283"/>
      <c r="H702" s="284"/>
      <c r="I702" s="319"/>
      <c r="J702" s="320"/>
      <c r="K702" s="321"/>
      <c r="L702" s="322"/>
      <c r="M702" s="323"/>
      <c r="N702" s="324"/>
      <c r="O702" s="325">
        <f t="shared" si="65"/>
        <v>0</v>
      </c>
      <c r="P702" s="326"/>
      <c r="Q702" s="338">
        <f>IF(ISBLANK(A702),0,IF(Set!$F$2="TTC",IF(P702=1,O702-(O702*100)/(100+Set!$C$2),(IF(P702=2,O702-(O702*100)/(100+Set!$C$3),0))),IF(P702=1,O702*Set!$C$2/(100),(IF(P702=2,O702*Set!$C$3/(100),0)))))</f>
        <v>0</v>
      </c>
      <c r="R702" s="335"/>
      <c r="S702" s="336">
        <f t="shared" si="66"/>
        <v>0</v>
      </c>
      <c r="T702" s="337">
        <f t="shared" si="67"/>
        <v>0</v>
      </c>
      <c r="U702" s="336">
        <f t="shared" si="68"/>
        <v>0</v>
      </c>
      <c r="V702" s="336">
        <f t="shared" si="69"/>
        <v>0</v>
      </c>
      <c r="W702" s="336">
        <f t="shared" si="70"/>
        <v>0</v>
      </c>
    </row>
    <row r="703" s="213" customFormat="1" hidden="1" spans="1:23">
      <c r="A703" s="278"/>
      <c r="B703" s="67"/>
      <c r="C703" s="279"/>
      <c r="D703" s="280">
        <f>SUMPRODUCT((Archives!$N$1005:$N$10000=Lang!A$4)*(Archives!$F$1005:$F$10000=$A703)*-Archives!$A$1005:$A$10000)+SUMPRODUCT((Archives!$N$1005:$N$10000=Lang!A$5)*(Archives!$F$1005:$F$10000=$A703)*-Archives!$A$1005:$A$10000)-$C703+$I703</f>
        <v>0</v>
      </c>
      <c r="E703" s="281"/>
      <c r="F703" s="282"/>
      <c r="G703" s="283"/>
      <c r="H703" s="284"/>
      <c r="I703" s="319"/>
      <c r="J703" s="320"/>
      <c r="K703" s="321"/>
      <c r="L703" s="322"/>
      <c r="M703" s="323"/>
      <c r="N703" s="324"/>
      <c r="O703" s="325">
        <f t="shared" si="65"/>
        <v>0</v>
      </c>
      <c r="P703" s="326"/>
      <c r="Q703" s="338">
        <f>IF(ISBLANK(A703),0,IF(Set!$F$2="TTC",IF(P703=1,O703-(O703*100)/(100+Set!$C$2),(IF(P703=2,O703-(O703*100)/(100+Set!$C$3),0))),IF(P703=1,O703*Set!$C$2/(100),(IF(P703=2,O703*Set!$C$3/(100),0)))))</f>
        <v>0</v>
      </c>
      <c r="R703" s="335"/>
      <c r="S703" s="336">
        <f t="shared" si="66"/>
        <v>0</v>
      </c>
      <c r="T703" s="337">
        <f t="shared" si="67"/>
        <v>0</v>
      </c>
      <c r="U703" s="336">
        <f t="shared" si="68"/>
        <v>0</v>
      </c>
      <c r="V703" s="336">
        <f t="shared" si="69"/>
        <v>0</v>
      </c>
      <c r="W703" s="336">
        <f t="shared" si="70"/>
        <v>0</v>
      </c>
    </row>
    <row r="704" s="213" customFormat="1" hidden="1" spans="1:23">
      <c r="A704" s="278"/>
      <c r="B704" s="67"/>
      <c r="C704" s="279"/>
      <c r="D704" s="280">
        <f>SUMPRODUCT((Archives!$N$1005:$N$10000=Lang!A$4)*(Archives!$F$1005:$F$10000=$A704)*-Archives!$A$1005:$A$10000)+SUMPRODUCT((Archives!$N$1005:$N$10000=Lang!A$5)*(Archives!$F$1005:$F$10000=$A704)*-Archives!$A$1005:$A$10000)-$C704+$I704</f>
        <v>0</v>
      </c>
      <c r="E704" s="281"/>
      <c r="F704" s="282"/>
      <c r="G704" s="283"/>
      <c r="H704" s="284"/>
      <c r="I704" s="319"/>
      <c r="J704" s="320"/>
      <c r="K704" s="321"/>
      <c r="L704" s="322"/>
      <c r="M704" s="323"/>
      <c r="N704" s="324"/>
      <c r="O704" s="325">
        <f t="shared" si="65"/>
        <v>0</v>
      </c>
      <c r="P704" s="326"/>
      <c r="Q704" s="338">
        <f>IF(ISBLANK(A704),0,IF(Set!$F$2="TTC",IF(P704=1,O704-(O704*100)/(100+Set!$C$2),(IF(P704=2,O704-(O704*100)/(100+Set!$C$3),0))),IF(P704=1,O704*Set!$C$2/(100),(IF(P704=2,O704*Set!$C$3/(100),0)))))</f>
        <v>0</v>
      </c>
      <c r="R704" s="335"/>
      <c r="S704" s="336">
        <f t="shared" si="66"/>
        <v>0</v>
      </c>
      <c r="T704" s="337">
        <f t="shared" si="67"/>
        <v>0</v>
      </c>
      <c r="U704" s="336">
        <f t="shared" si="68"/>
        <v>0</v>
      </c>
      <c r="V704" s="336">
        <f t="shared" si="69"/>
        <v>0</v>
      </c>
      <c r="W704" s="336">
        <f t="shared" si="70"/>
        <v>0</v>
      </c>
    </row>
    <row r="705" s="213" customFormat="1" hidden="1" spans="1:23">
      <c r="A705" s="278"/>
      <c r="B705" s="67"/>
      <c r="C705" s="279"/>
      <c r="D705" s="280">
        <f>SUMPRODUCT((Archives!$N$1005:$N$10000=Lang!A$4)*(Archives!$F$1005:$F$10000=$A705)*-Archives!$A$1005:$A$10000)+SUMPRODUCT((Archives!$N$1005:$N$10000=Lang!A$5)*(Archives!$F$1005:$F$10000=$A705)*-Archives!$A$1005:$A$10000)-$C705+$I705</f>
        <v>0</v>
      </c>
      <c r="E705" s="281"/>
      <c r="F705" s="282"/>
      <c r="G705" s="283"/>
      <c r="H705" s="284"/>
      <c r="I705" s="319"/>
      <c r="J705" s="320"/>
      <c r="K705" s="321"/>
      <c r="L705" s="322"/>
      <c r="M705" s="323"/>
      <c r="N705" s="324"/>
      <c r="O705" s="325">
        <f t="shared" si="65"/>
        <v>0</v>
      </c>
      <c r="P705" s="326"/>
      <c r="Q705" s="338">
        <f>IF(ISBLANK(A705),0,IF(Set!$F$2="TTC",IF(P705=1,O705-(O705*100)/(100+Set!$C$2),(IF(P705=2,O705-(O705*100)/(100+Set!$C$3),0))),IF(P705=1,O705*Set!$C$2/(100),(IF(P705=2,O705*Set!$C$3/(100),0)))))</f>
        <v>0</v>
      </c>
      <c r="R705" s="335"/>
      <c r="S705" s="336">
        <f t="shared" si="66"/>
        <v>0</v>
      </c>
      <c r="T705" s="337">
        <f t="shared" si="67"/>
        <v>0</v>
      </c>
      <c r="U705" s="336">
        <f t="shared" si="68"/>
        <v>0</v>
      </c>
      <c r="V705" s="336">
        <f t="shared" si="69"/>
        <v>0</v>
      </c>
      <c r="W705" s="336">
        <f t="shared" si="70"/>
        <v>0</v>
      </c>
    </row>
    <row r="706" s="213" customFormat="1" hidden="1" spans="1:23">
      <c r="A706" s="278"/>
      <c r="B706" s="67"/>
      <c r="C706" s="279"/>
      <c r="D706" s="280">
        <f>SUMPRODUCT((Archives!$N$1005:$N$10000=Lang!A$4)*(Archives!$F$1005:$F$10000=$A706)*-Archives!$A$1005:$A$10000)+SUMPRODUCT((Archives!$N$1005:$N$10000=Lang!A$5)*(Archives!$F$1005:$F$10000=$A706)*-Archives!$A$1005:$A$10000)-$C706+$I706</f>
        <v>0</v>
      </c>
      <c r="E706" s="281"/>
      <c r="F706" s="282"/>
      <c r="G706" s="283"/>
      <c r="H706" s="284"/>
      <c r="I706" s="319"/>
      <c r="J706" s="320"/>
      <c r="K706" s="321"/>
      <c r="L706" s="322"/>
      <c r="M706" s="323"/>
      <c r="N706" s="324"/>
      <c r="O706" s="325">
        <f t="shared" si="65"/>
        <v>0</v>
      </c>
      <c r="P706" s="326"/>
      <c r="Q706" s="338">
        <f>IF(ISBLANK(A706),0,IF(Set!$F$2="TTC",IF(P706=1,O706-(O706*100)/(100+Set!$C$2),(IF(P706=2,O706-(O706*100)/(100+Set!$C$3),0))),IF(P706=1,O706*Set!$C$2/(100),(IF(P706=2,O706*Set!$C$3/(100),0)))))</f>
        <v>0</v>
      </c>
      <c r="R706" s="335"/>
      <c r="S706" s="336">
        <f t="shared" si="66"/>
        <v>0</v>
      </c>
      <c r="T706" s="337">
        <f t="shared" si="67"/>
        <v>0</v>
      </c>
      <c r="U706" s="336">
        <f t="shared" si="68"/>
        <v>0</v>
      </c>
      <c r="V706" s="336">
        <f t="shared" si="69"/>
        <v>0</v>
      </c>
      <c r="W706" s="336">
        <f t="shared" si="70"/>
        <v>0</v>
      </c>
    </row>
    <row r="707" s="213" customFormat="1" hidden="1" spans="1:23">
      <c r="A707" s="278"/>
      <c r="B707" s="67"/>
      <c r="C707" s="279"/>
      <c r="D707" s="280">
        <f>SUMPRODUCT((Archives!$N$1005:$N$10000=Lang!A$4)*(Archives!$F$1005:$F$10000=$A707)*-Archives!$A$1005:$A$10000)+SUMPRODUCT((Archives!$N$1005:$N$10000=Lang!A$5)*(Archives!$F$1005:$F$10000=$A707)*-Archives!$A$1005:$A$10000)-$C707+$I707</f>
        <v>0</v>
      </c>
      <c r="E707" s="281"/>
      <c r="F707" s="282"/>
      <c r="G707" s="283"/>
      <c r="H707" s="284"/>
      <c r="I707" s="319"/>
      <c r="J707" s="320"/>
      <c r="K707" s="321"/>
      <c r="L707" s="322"/>
      <c r="M707" s="323"/>
      <c r="N707" s="324"/>
      <c r="O707" s="325">
        <f t="shared" si="65"/>
        <v>0</v>
      </c>
      <c r="P707" s="326"/>
      <c r="Q707" s="338">
        <f>IF(ISBLANK(A707),0,IF(Set!$F$2="TTC",IF(P707=1,O707-(O707*100)/(100+Set!$C$2),(IF(P707=2,O707-(O707*100)/(100+Set!$C$3),0))),IF(P707=1,O707*Set!$C$2/(100),(IF(P707=2,O707*Set!$C$3/(100),0)))))</f>
        <v>0</v>
      </c>
      <c r="R707" s="335"/>
      <c r="S707" s="336">
        <f t="shared" si="66"/>
        <v>0</v>
      </c>
      <c r="T707" s="337">
        <f t="shared" si="67"/>
        <v>0</v>
      </c>
      <c r="U707" s="336">
        <f t="shared" si="68"/>
        <v>0</v>
      </c>
      <c r="V707" s="336">
        <f t="shared" si="69"/>
        <v>0</v>
      </c>
      <c r="W707" s="336">
        <f t="shared" si="70"/>
        <v>0</v>
      </c>
    </row>
    <row r="708" s="213" customFormat="1" hidden="1" spans="1:23">
      <c r="A708" s="278"/>
      <c r="B708" s="67"/>
      <c r="C708" s="279"/>
      <c r="D708" s="280">
        <f>SUMPRODUCT((Archives!$N$1005:$N$10000=Lang!A$4)*(Archives!$F$1005:$F$10000=$A708)*-Archives!$A$1005:$A$10000)+SUMPRODUCT((Archives!$N$1005:$N$10000=Lang!A$5)*(Archives!$F$1005:$F$10000=$A708)*-Archives!$A$1005:$A$10000)-$C708+$I708</f>
        <v>0</v>
      </c>
      <c r="E708" s="281"/>
      <c r="F708" s="282"/>
      <c r="G708" s="283"/>
      <c r="H708" s="284"/>
      <c r="I708" s="319"/>
      <c r="J708" s="320"/>
      <c r="K708" s="321"/>
      <c r="L708" s="322"/>
      <c r="M708" s="323"/>
      <c r="N708" s="324"/>
      <c r="O708" s="325">
        <f t="shared" si="65"/>
        <v>0</v>
      </c>
      <c r="P708" s="326"/>
      <c r="Q708" s="338">
        <f>IF(ISBLANK(A708),0,IF(Set!$F$2="TTC",IF(P708=1,O708-(O708*100)/(100+Set!$C$2),(IF(P708=2,O708-(O708*100)/(100+Set!$C$3),0))),IF(P708=1,O708*Set!$C$2/(100),(IF(P708=2,O708*Set!$C$3/(100),0)))))</f>
        <v>0</v>
      </c>
      <c r="R708" s="335"/>
      <c r="S708" s="336">
        <f t="shared" si="66"/>
        <v>0</v>
      </c>
      <c r="T708" s="337">
        <f t="shared" si="67"/>
        <v>0</v>
      </c>
      <c r="U708" s="336">
        <f t="shared" si="68"/>
        <v>0</v>
      </c>
      <c r="V708" s="336">
        <f t="shared" si="69"/>
        <v>0</v>
      </c>
      <c r="W708" s="336">
        <f t="shared" si="70"/>
        <v>0</v>
      </c>
    </row>
    <row r="709" s="213" customFormat="1" hidden="1" spans="1:23">
      <c r="A709" s="278"/>
      <c r="B709" s="67"/>
      <c r="C709" s="279"/>
      <c r="D709" s="280">
        <f>SUMPRODUCT((Archives!$N$1005:$N$10000=Lang!A$4)*(Archives!$F$1005:$F$10000=$A709)*-Archives!$A$1005:$A$10000)+SUMPRODUCT((Archives!$N$1005:$N$10000=Lang!A$5)*(Archives!$F$1005:$F$10000=$A709)*-Archives!$A$1005:$A$10000)-$C709+$I709</f>
        <v>0</v>
      </c>
      <c r="E709" s="281"/>
      <c r="F709" s="282"/>
      <c r="G709" s="283"/>
      <c r="H709" s="284"/>
      <c r="I709" s="319"/>
      <c r="J709" s="320"/>
      <c r="K709" s="321"/>
      <c r="L709" s="322"/>
      <c r="M709" s="323"/>
      <c r="N709" s="324"/>
      <c r="O709" s="325">
        <f t="shared" si="65"/>
        <v>0</v>
      </c>
      <c r="P709" s="326"/>
      <c r="Q709" s="338">
        <f>IF(ISBLANK(A709),0,IF(Set!$F$2="TTC",IF(P709=1,O709-(O709*100)/(100+Set!$C$2),(IF(P709=2,O709-(O709*100)/(100+Set!$C$3),0))),IF(P709=1,O709*Set!$C$2/(100),(IF(P709=2,O709*Set!$C$3/(100),0)))))</f>
        <v>0</v>
      </c>
      <c r="R709" s="335"/>
      <c r="S709" s="336">
        <f t="shared" si="66"/>
        <v>0</v>
      </c>
      <c r="T709" s="337">
        <f t="shared" si="67"/>
        <v>0</v>
      </c>
      <c r="U709" s="336">
        <f t="shared" si="68"/>
        <v>0</v>
      </c>
      <c r="V709" s="336">
        <f t="shared" si="69"/>
        <v>0</v>
      </c>
      <c r="W709" s="336">
        <f t="shared" si="70"/>
        <v>0</v>
      </c>
    </row>
    <row r="710" s="213" customFormat="1" hidden="1" spans="1:23">
      <c r="A710" s="278"/>
      <c r="B710" s="67"/>
      <c r="C710" s="279"/>
      <c r="D710" s="280">
        <f>SUMPRODUCT((Archives!$N$1005:$N$10000=Lang!A$4)*(Archives!$F$1005:$F$10000=$A710)*-Archives!$A$1005:$A$10000)+SUMPRODUCT((Archives!$N$1005:$N$10000=Lang!A$5)*(Archives!$F$1005:$F$10000=$A710)*-Archives!$A$1005:$A$10000)-$C710+$I710</f>
        <v>0</v>
      </c>
      <c r="E710" s="281"/>
      <c r="F710" s="282"/>
      <c r="G710" s="283"/>
      <c r="H710" s="284"/>
      <c r="I710" s="319"/>
      <c r="J710" s="320"/>
      <c r="K710" s="321"/>
      <c r="L710" s="322"/>
      <c r="M710" s="323"/>
      <c r="N710" s="324"/>
      <c r="O710" s="325">
        <f t="shared" si="65"/>
        <v>0</v>
      </c>
      <c r="P710" s="326"/>
      <c r="Q710" s="338">
        <f>IF(ISBLANK(A710),0,IF(Set!$F$2="TTC",IF(P710=1,O710-(O710*100)/(100+Set!$C$2),(IF(P710=2,O710-(O710*100)/(100+Set!$C$3),0))),IF(P710=1,O710*Set!$C$2/(100),(IF(P710=2,O710*Set!$C$3/(100),0)))))</f>
        <v>0</v>
      </c>
      <c r="R710" s="335"/>
      <c r="S710" s="336">
        <f t="shared" si="66"/>
        <v>0</v>
      </c>
      <c r="T710" s="337">
        <f t="shared" si="67"/>
        <v>0</v>
      </c>
      <c r="U710" s="336">
        <f t="shared" si="68"/>
        <v>0</v>
      </c>
      <c r="V710" s="336">
        <f t="shared" si="69"/>
        <v>0</v>
      </c>
      <c r="W710" s="336">
        <f t="shared" si="70"/>
        <v>0</v>
      </c>
    </row>
    <row r="711" s="213" customFormat="1" hidden="1" spans="1:23">
      <c r="A711" s="278"/>
      <c r="B711" s="67"/>
      <c r="C711" s="279"/>
      <c r="D711" s="280">
        <f>SUMPRODUCT((Archives!$N$1005:$N$10000=Lang!A$4)*(Archives!$F$1005:$F$10000=$A711)*-Archives!$A$1005:$A$10000)+SUMPRODUCT((Archives!$N$1005:$N$10000=Lang!A$5)*(Archives!$F$1005:$F$10000=$A711)*-Archives!$A$1005:$A$10000)-$C711+$I711</f>
        <v>0</v>
      </c>
      <c r="E711" s="281"/>
      <c r="F711" s="282"/>
      <c r="G711" s="283"/>
      <c r="H711" s="284"/>
      <c r="I711" s="319"/>
      <c r="J711" s="320"/>
      <c r="K711" s="321"/>
      <c r="L711" s="322"/>
      <c r="M711" s="323"/>
      <c r="N711" s="324"/>
      <c r="O711" s="325">
        <f t="shared" si="65"/>
        <v>0</v>
      </c>
      <c r="P711" s="326"/>
      <c r="Q711" s="338">
        <f>IF(ISBLANK(A711),0,IF(Set!$F$2="TTC",IF(P711=1,O711-(O711*100)/(100+Set!$C$2),(IF(P711=2,O711-(O711*100)/(100+Set!$C$3),0))),IF(P711=1,O711*Set!$C$2/(100),(IF(P711=2,O711*Set!$C$3/(100),0)))))</f>
        <v>0</v>
      </c>
      <c r="R711" s="335"/>
      <c r="S711" s="336">
        <f t="shared" si="66"/>
        <v>0</v>
      </c>
      <c r="T711" s="337">
        <f t="shared" si="67"/>
        <v>0</v>
      </c>
      <c r="U711" s="336">
        <f t="shared" si="68"/>
        <v>0</v>
      </c>
      <c r="V711" s="336">
        <f t="shared" si="69"/>
        <v>0</v>
      </c>
      <c r="W711" s="336">
        <f t="shared" si="70"/>
        <v>0</v>
      </c>
    </row>
    <row r="712" s="213" customFormat="1" hidden="1" spans="1:23">
      <c r="A712" s="278"/>
      <c r="B712" s="67"/>
      <c r="C712" s="279"/>
      <c r="D712" s="280">
        <f>SUMPRODUCT((Archives!$N$1005:$N$10000=Lang!A$4)*(Archives!$F$1005:$F$10000=$A712)*-Archives!$A$1005:$A$10000)+SUMPRODUCT((Archives!$N$1005:$N$10000=Lang!A$5)*(Archives!$F$1005:$F$10000=$A712)*-Archives!$A$1005:$A$10000)-$C712+$I712</f>
        <v>0</v>
      </c>
      <c r="E712" s="281"/>
      <c r="F712" s="282"/>
      <c r="G712" s="283"/>
      <c r="H712" s="284"/>
      <c r="I712" s="319"/>
      <c r="J712" s="320"/>
      <c r="K712" s="321"/>
      <c r="L712" s="322"/>
      <c r="M712" s="323"/>
      <c r="N712" s="324"/>
      <c r="O712" s="325">
        <f t="shared" si="65"/>
        <v>0</v>
      </c>
      <c r="P712" s="326"/>
      <c r="Q712" s="338">
        <f>IF(ISBLANK(A712),0,IF(Set!$F$2="TTC",IF(P712=1,O712-(O712*100)/(100+Set!$C$2),(IF(P712=2,O712-(O712*100)/(100+Set!$C$3),0))),IF(P712=1,O712*Set!$C$2/(100),(IF(P712=2,O712*Set!$C$3/(100),0)))))</f>
        <v>0</v>
      </c>
      <c r="R712" s="335"/>
      <c r="S712" s="336">
        <f t="shared" si="66"/>
        <v>0</v>
      </c>
      <c r="T712" s="337">
        <f t="shared" si="67"/>
        <v>0</v>
      </c>
      <c r="U712" s="336">
        <f t="shared" si="68"/>
        <v>0</v>
      </c>
      <c r="V712" s="336">
        <f t="shared" si="69"/>
        <v>0</v>
      </c>
      <c r="W712" s="336">
        <f t="shared" si="70"/>
        <v>0</v>
      </c>
    </row>
    <row r="713" s="213" customFormat="1" hidden="1" spans="1:23">
      <c r="A713" s="278"/>
      <c r="B713" s="67"/>
      <c r="C713" s="279"/>
      <c r="D713" s="280">
        <f>SUMPRODUCT((Archives!$N$1005:$N$10000=Lang!A$4)*(Archives!$F$1005:$F$10000=$A713)*-Archives!$A$1005:$A$10000)+SUMPRODUCT((Archives!$N$1005:$N$10000=Lang!A$5)*(Archives!$F$1005:$F$10000=$A713)*-Archives!$A$1005:$A$10000)-$C713+$I713</f>
        <v>0</v>
      </c>
      <c r="E713" s="281"/>
      <c r="F713" s="282"/>
      <c r="G713" s="283"/>
      <c r="H713" s="284"/>
      <c r="I713" s="319"/>
      <c r="J713" s="320"/>
      <c r="K713" s="321"/>
      <c r="L713" s="322"/>
      <c r="M713" s="323"/>
      <c r="N713" s="324"/>
      <c r="O713" s="325">
        <f t="shared" si="65"/>
        <v>0</v>
      </c>
      <c r="P713" s="326"/>
      <c r="Q713" s="338">
        <f>IF(ISBLANK(A713),0,IF(Set!$F$2="TTC",IF(P713=1,O713-(O713*100)/(100+Set!$C$2),(IF(P713=2,O713-(O713*100)/(100+Set!$C$3),0))),IF(P713=1,O713*Set!$C$2/(100),(IF(P713=2,O713*Set!$C$3/(100),0)))))</f>
        <v>0</v>
      </c>
      <c r="R713" s="335"/>
      <c r="S713" s="336">
        <f t="shared" si="66"/>
        <v>0</v>
      </c>
      <c r="T713" s="337">
        <f t="shared" si="67"/>
        <v>0</v>
      </c>
      <c r="U713" s="336">
        <f t="shared" si="68"/>
        <v>0</v>
      </c>
      <c r="V713" s="336">
        <f t="shared" si="69"/>
        <v>0</v>
      </c>
      <c r="W713" s="336">
        <f t="shared" si="70"/>
        <v>0</v>
      </c>
    </row>
    <row r="714" s="213" customFormat="1" hidden="1" spans="1:23">
      <c r="A714" s="278"/>
      <c r="B714" s="67"/>
      <c r="C714" s="279"/>
      <c r="D714" s="280">
        <f>SUMPRODUCT((Archives!$N$1005:$N$10000=Lang!A$4)*(Archives!$F$1005:$F$10000=$A714)*-Archives!$A$1005:$A$10000)+SUMPRODUCT((Archives!$N$1005:$N$10000=Lang!A$5)*(Archives!$F$1005:$F$10000=$A714)*-Archives!$A$1005:$A$10000)-$C714+$I714</f>
        <v>0</v>
      </c>
      <c r="E714" s="281"/>
      <c r="F714" s="282"/>
      <c r="G714" s="283"/>
      <c r="H714" s="284"/>
      <c r="I714" s="319"/>
      <c r="J714" s="320"/>
      <c r="K714" s="321"/>
      <c r="L714" s="322"/>
      <c r="M714" s="323"/>
      <c r="N714" s="324"/>
      <c r="O714" s="325">
        <f t="shared" si="65"/>
        <v>0</v>
      </c>
      <c r="P714" s="326"/>
      <c r="Q714" s="338">
        <f>IF(ISBLANK(A714),0,IF(Set!$F$2="TTC",IF(P714=1,O714-(O714*100)/(100+Set!$C$2),(IF(P714=2,O714-(O714*100)/(100+Set!$C$3),0))),IF(P714=1,O714*Set!$C$2/(100),(IF(P714=2,O714*Set!$C$3/(100),0)))))</f>
        <v>0</v>
      </c>
      <c r="R714" s="335"/>
      <c r="S714" s="336">
        <f t="shared" si="66"/>
        <v>0</v>
      </c>
      <c r="T714" s="337">
        <f t="shared" si="67"/>
        <v>0</v>
      </c>
      <c r="U714" s="336">
        <f t="shared" si="68"/>
        <v>0</v>
      </c>
      <c r="V714" s="336">
        <f t="shared" si="69"/>
        <v>0</v>
      </c>
      <c r="W714" s="336">
        <f t="shared" si="70"/>
        <v>0</v>
      </c>
    </row>
    <row r="715" s="213" customFormat="1" hidden="1" spans="1:23">
      <c r="A715" s="278"/>
      <c r="B715" s="67"/>
      <c r="C715" s="279"/>
      <c r="D715" s="280">
        <f>SUMPRODUCT((Archives!$N$1005:$N$10000=Lang!A$4)*(Archives!$F$1005:$F$10000=$A715)*-Archives!$A$1005:$A$10000)+SUMPRODUCT((Archives!$N$1005:$N$10000=Lang!A$5)*(Archives!$F$1005:$F$10000=$A715)*-Archives!$A$1005:$A$10000)-$C715+$I715</f>
        <v>0</v>
      </c>
      <c r="E715" s="281"/>
      <c r="F715" s="282"/>
      <c r="G715" s="283"/>
      <c r="H715" s="284"/>
      <c r="I715" s="319"/>
      <c r="J715" s="320"/>
      <c r="K715" s="321"/>
      <c r="L715" s="322"/>
      <c r="M715" s="323"/>
      <c r="N715" s="324"/>
      <c r="O715" s="325">
        <f t="shared" si="65"/>
        <v>0</v>
      </c>
      <c r="P715" s="326"/>
      <c r="Q715" s="338">
        <f>IF(ISBLANK(A715),0,IF(Set!$F$2="TTC",IF(P715=1,O715-(O715*100)/(100+Set!$C$2),(IF(P715=2,O715-(O715*100)/(100+Set!$C$3),0))),IF(P715=1,O715*Set!$C$2/(100),(IF(P715=2,O715*Set!$C$3/(100),0)))))</f>
        <v>0</v>
      </c>
      <c r="R715" s="335"/>
      <c r="S715" s="336">
        <f t="shared" si="66"/>
        <v>0</v>
      </c>
      <c r="T715" s="337">
        <f t="shared" si="67"/>
        <v>0</v>
      </c>
      <c r="U715" s="336">
        <f t="shared" si="68"/>
        <v>0</v>
      </c>
      <c r="V715" s="336">
        <f t="shared" si="69"/>
        <v>0</v>
      </c>
      <c r="W715" s="336">
        <f t="shared" si="70"/>
        <v>0</v>
      </c>
    </row>
    <row r="716" s="213" customFormat="1" hidden="1" spans="1:23">
      <c r="A716" s="278"/>
      <c r="B716" s="67"/>
      <c r="C716" s="279"/>
      <c r="D716" s="280">
        <f>SUMPRODUCT((Archives!$N$1005:$N$10000=Lang!A$4)*(Archives!$F$1005:$F$10000=$A716)*-Archives!$A$1005:$A$10000)+SUMPRODUCT((Archives!$N$1005:$N$10000=Lang!A$5)*(Archives!$F$1005:$F$10000=$A716)*-Archives!$A$1005:$A$10000)-$C716+$I716</f>
        <v>0</v>
      </c>
      <c r="E716" s="281"/>
      <c r="F716" s="282"/>
      <c r="G716" s="283"/>
      <c r="H716" s="284"/>
      <c r="I716" s="319"/>
      <c r="J716" s="320"/>
      <c r="K716" s="321"/>
      <c r="L716" s="322"/>
      <c r="M716" s="323"/>
      <c r="N716" s="324"/>
      <c r="O716" s="325">
        <f t="shared" si="65"/>
        <v>0</v>
      </c>
      <c r="P716" s="326"/>
      <c r="Q716" s="338">
        <f>IF(ISBLANK(A716),0,IF(Set!$F$2="TTC",IF(P716=1,O716-(O716*100)/(100+Set!$C$2),(IF(P716=2,O716-(O716*100)/(100+Set!$C$3),0))),IF(P716=1,O716*Set!$C$2/(100),(IF(P716=2,O716*Set!$C$3/(100),0)))))</f>
        <v>0</v>
      </c>
      <c r="R716" s="335"/>
      <c r="S716" s="336">
        <f t="shared" si="66"/>
        <v>0</v>
      </c>
      <c r="T716" s="337">
        <f t="shared" si="67"/>
        <v>0</v>
      </c>
      <c r="U716" s="336">
        <f t="shared" si="68"/>
        <v>0</v>
      </c>
      <c r="V716" s="336">
        <f t="shared" si="69"/>
        <v>0</v>
      </c>
      <c r="W716" s="336">
        <f t="shared" si="70"/>
        <v>0</v>
      </c>
    </row>
    <row r="717" s="213" customFormat="1" hidden="1" spans="1:23">
      <c r="A717" s="278"/>
      <c r="B717" s="67"/>
      <c r="C717" s="279"/>
      <c r="D717" s="280">
        <f>SUMPRODUCT((Archives!$N$1005:$N$10000=Lang!A$4)*(Archives!$F$1005:$F$10000=$A717)*-Archives!$A$1005:$A$10000)+SUMPRODUCT((Archives!$N$1005:$N$10000=Lang!A$5)*(Archives!$F$1005:$F$10000=$A717)*-Archives!$A$1005:$A$10000)-$C717+$I717</f>
        <v>0</v>
      </c>
      <c r="E717" s="281"/>
      <c r="F717" s="282"/>
      <c r="G717" s="283"/>
      <c r="H717" s="284"/>
      <c r="I717" s="319"/>
      <c r="J717" s="320"/>
      <c r="K717" s="321"/>
      <c r="L717" s="322"/>
      <c r="M717" s="323"/>
      <c r="N717" s="324"/>
      <c r="O717" s="325">
        <f t="shared" si="65"/>
        <v>0</v>
      </c>
      <c r="P717" s="326"/>
      <c r="Q717" s="338">
        <f>IF(ISBLANK(A717),0,IF(Set!$F$2="TTC",IF(P717=1,O717-(O717*100)/(100+Set!$C$2),(IF(P717=2,O717-(O717*100)/(100+Set!$C$3),0))),IF(P717=1,O717*Set!$C$2/(100),(IF(P717=2,O717*Set!$C$3/(100),0)))))</f>
        <v>0</v>
      </c>
      <c r="R717" s="335"/>
      <c r="S717" s="336">
        <f t="shared" si="66"/>
        <v>0</v>
      </c>
      <c r="T717" s="337">
        <f t="shared" si="67"/>
        <v>0</v>
      </c>
      <c r="U717" s="336">
        <f t="shared" si="68"/>
        <v>0</v>
      </c>
      <c r="V717" s="336">
        <f t="shared" si="69"/>
        <v>0</v>
      </c>
      <c r="W717" s="336">
        <f t="shared" si="70"/>
        <v>0</v>
      </c>
    </row>
    <row r="718" s="213" customFormat="1" hidden="1" spans="1:23">
      <c r="A718" s="278"/>
      <c r="B718" s="67"/>
      <c r="C718" s="279"/>
      <c r="D718" s="280">
        <f>SUMPRODUCT((Archives!$N$1005:$N$10000=Lang!A$4)*(Archives!$F$1005:$F$10000=$A718)*-Archives!$A$1005:$A$10000)+SUMPRODUCT((Archives!$N$1005:$N$10000=Lang!A$5)*(Archives!$F$1005:$F$10000=$A718)*-Archives!$A$1005:$A$10000)-$C718+$I718</f>
        <v>0</v>
      </c>
      <c r="E718" s="281"/>
      <c r="F718" s="282"/>
      <c r="G718" s="283"/>
      <c r="H718" s="284"/>
      <c r="I718" s="319"/>
      <c r="J718" s="320"/>
      <c r="K718" s="321"/>
      <c r="L718" s="322"/>
      <c r="M718" s="323"/>
      <c r="N718" s="324"/>
      <c r="O718" s="325">
        <f t="shared" si="65"/>
        <v>0</v>
      </c>
      <c r="P718" s="326"/>
      <c r="Q718" s="338">
        <f>IF(ISBLANK(A718),0,IF(Set!$F$2="TTC",IF(P718=1,O718-(O718*100)/(100+Set!$C$2),(IF(P718=2,O718-(O718*100)/(100+Set!$C$3),0))),IF(P718=1,O718*Set!$C$2/(100),(IF(P718=2,O718*Set!$C$3/(100),0)))))</f>
        <v>0</v>
      </c>
      <c r="R718" s="335"/>
      <c r="S718" s="336">
        <f t="shared" si="66"/>
        <v>0</v>
      </c>
      <c r="T718" s="337">
        <f t="shared" si="67"/>
        <v>0</v>
      </c>
      <c r="U718" s="336">
        <f t="shared" si="68"/>
        <v>0</v>
      </c>
      <c r="V718" s="336">
        <f t="shared" si="69"/>
        <v>0</v>
      </c>
      <c r="W718" s="336">
        <f t="shared" si="70"/>
        <v>0</v>
      </c>
    </row>
    <row r="719" s="213" customFormat="1" hidden="1" spans="1:23">
      <c r="A719" s="278"/>
      <c r="B719" s="67"/>
      <c r="C719" s="279"/>
      <c r="D719" s="280">
        <f>SUMPRODUCT((Archives!$N$1005:$N$10000=Lang!A$4)*(Archives!$F$1005:$F$10000=$A719)*-Archives!$A$1005:$A$10000)+SUMPRODUCT((Archives!$N$1005:$N$10000=Lang!A$5)*(Archives!$F$1005:$F$10000=$A719)*-Archives!$A$1005:$A$10000)-$C719+$I719</f>
        <v>0</v>
      </c>
      <c r="E719" s="281"/>
      <c r="F719" s="282"/>
      <c r="G719" s="283"/>
      <c r="H719" s="284"/>
      <c r="I719" s="319"/>
      <c r="J719" s="320"/>
      <c r="K719" s="321"/>
      <c r="L719" s="322"/>
      <c r="M719" s="323"/>
      <c r="N719" s="324"/>
      <c r="O719" s="325">
        <f t="shared" si="65"/>
        <v>0</v>
      </c>
      <c r="P719" s="326"/>
      <c r="Q719" s="338">
        <f>IF(ISBLANK(A719),0,IF(Set!$F$2="TTC",IF(P719=1,O719-(O719*100)/(100+Set!$C$2),(IF(P719=2,O719-(O719*100)/(100+Set!$C$3),0))),IF(P719=1,O719*Set!$C$2/(100),(IF(P719=2,O719*Set!$C$3/(100),0)))))</f>
        <v>0</v>
      </c>
      <c r="R719" s="335"/>
      <c r="S719" s="336">
        <f t="shared" si="66"/>
        <v>0</v>
      </c>
      <c r="T719" s="337">
        <f t="shared" si="67"/>
        <v>0</v>
      </c>
      <c r="U719" s="336">
        <f t="shared" si="68"/>
        <v>0</v>
      </c>
      <c r="V719" s="336">
        <f t="shared" si="69"/>
        <v>0</v>
      </c>
      <c r="W719" s="336">
        <f t="shared" si="70"/>
        <v>0</v>
      </c>
    </row>
    <row r="720" s="213" customFormat="1" hidden="1" spans="1:23">
      <c r="A720" s="278"/>
      <c r="B720" s="67"/>
      <c r="C720" s="279"/>
      <c r="D720" s="280">
        <f>SUMPRODUCT((Archives!$N$1005:$N$10000=Lang!A$4)*(Archives!$F$1005:$F$10000=$A720)*-Archives!$A$1005:$A$10000)+SUMPRODUCT((Archives!$N$1005:$N$10000=Lang!A$5)*(Archives!$F$1005:$F$10000=$A720)*-Archives!$A$1005:$A$10000)-$C720+$I720</f>
        <v>0</v>
      </c>
      <c r="E720" s="281"/>
      <c r="F720" s="282"/>
      <c r="G720" s="283"/>
      <c r="H720" s="284"/>
      <c r="I720" s="319"/>
      <c r="J720" s="320"/>
      <c r="K720" s="321"/>
      <c r="L720" s="322"/>
      <c r="M720" s="323"/>
      <c r="N720" s="324"/>
      <c r="O720" s="325">
        <f t="shared" si="65"/>
        <v>0</v>
      </c>
      <c r="P720" s="326"/>
      <c r="Q720" s="338">
        <f>IF(ISBLANK(A720),0,IF(Set!$F$2="TTC",IF(P720=1,O720-(O720*100)/(100+Set!$C$2),(IF(P720=2,O720-(O720*100)/(100+Set!$C$3),0))),IF(P720=1,O720*Set!$C$2/(100),(IF(P720=2,O720*Set!$C$3/(100),0)))))</f>
        <v>0</v>
      </c>
      <c r="R720" s="335"/>
      <c r="S720" s="336">
        <f t="shared" si="66"/>
        <v>0</v>
      </c>
      <c r="T720" s="337">
        <f t="shared" si="67"/>
        <v>0</v>
      </c>
      <c r="U720" s="336">
        <f t="shared" si="68"/>
        <v>0</v>
      </c>
      <c r="V720" s="336">
        <f t="shared" si="69"/>
        <v>0</v>
      </c>
      <c r="W720" s="336">
        <f t="shared" si="70"/>
        <v>0</v>
      </c>
    </row>
    <row r="721" s="213" customFormat="1" hidden="1" spans="1:23">
      <c r="A721" s="278"/>
      <c r="B721" s="67"/>
      <c r="C721" s="279"/>
      <c r="D721" s="280">
        <f>SUMPRODUCT((Archives!$N$1005:$N$10000=Lang!A$4)*(Archives!$F$1005:$F$10000=$A721)*-Archives!$A$1005:$A$10000)+SUMPRODUCT((Archives!$N$1005:$N$10000=Lang!A$5)*(Archives!$F$1005:$F$10000=$A721)*-Archives!$A$1005:$A$10000)-$C721+$I721</f>
        <v>0</v>
      </c>
      <c r="E721" s="281"/>
      <c r="F721" s="282"/>
      <c r="G721" s="283"/>
      <c r="H721" s="284"/>
      <c r="I721" s="319"/>
      <c r="J721" s="320"/>
      <c r="K721" s="321"/>
      <c r="L721" s="322"/>
      <c r="M721" s="323"/>
      <c r="N721" s="324"/>
      <c r="O721" s="325">
        <f t="shared" ref="O721:O784" si="71">IF(D$10="No",0,IF(C721=0,0,SUM(C721*F721)*(100-N721)/100))</f>
        <v>0</v>
      </c>
      <c r="P721" s="326"/>
      <c r="Q721" s="338">
        <f>IF(ISBLANK(A721),0,IF(Set!$F$2="TTC",IF(P721=1,O721-(O721*100)/(100+Set!$C$2),(IF(P721=2,O721-(O721*100)/(100+Set!$C$3),0))),IF(P721=1,O721*Set!$C$2/(100),(IF(P721=2,O721*Set!$C$3/(100),0)))))</f>
        <v>0</v>
      </c>
      <c r="R721" s="335"/>
      <c r="S721" s="336">
        <f t="shared" ref="S721:S784" si="72">O721-(C721*G721)</f>
        <v>0</v>
      </c>
      <c r="T721" s="337">
        <f t="shared" ref="T721:T784" si="73">C721*K721</f>
        <v>0</v>
      </c>
      <c r="U721" s="336">
        <f t="shared" ref="U721:U784" si="74">C721*F721</f>
        <v>0</v>
      </c>
      <c r="V721" s="336">
        <f t="shared" ref="V721:V784" si="75">G721*D721</f>
        <v>0</v>
      </c>
      <c r="W721" s="336">
        <f t="shared" ref="W721:W784" si="76">IF(F721="",0,F721*D721)</f>
        <v>0</v>
      </c>
    </row>
    <row r="722" s="213" customFormat="1" hidden="1" spans="1:23">
      <c r="A722" s="278"/>
      <c r="B722" s="67"/>
      <c r="C722" s="279"/>
      <c r="D722" s="280">
        <f>SUMPRODUCT((Archives!$N$1005:$N$10000=Lang!A$4)*(Archives!$F$1005:$F$10000=$A722)*-Archives!$A$1005:$A$10000)+SUMPRODUCT((Archives!$N$1005:$N$10000=Lang!A$5)*(Archives!$F$1005:$F$10000=$A722)*-Archives!$A$1005:$A$10000)-$C722+$I722</f>
        <v>0</v>
      </c>
      <c r="E722" s="281"/>
      <c r="F722" s="282"/>
      <c r="G722" s="283"/>
      <c r="H722" s="284"/>
      <c r="I722" s="319"/>
      <c r="J722" s="320"/>
      <c r="K722" s="321"/>
      <c r="L722" s="322"/>
      <c r="M722" s="323"/>
      <c r="N722" s="324"/>
      <c r="O722" s="325">
        <f t="shared" si="71"/>
        <v>0</v>
      </c>
      <c r="P722" s="326"/>
      <c r="Q722" s="338">
        <f>IF(ISBLANK(A722),0,IF(Set!$F$2="TTC",IF(P722=1,O722-(O722*100)/(100+Set!$C$2),(IF(P722=2,O722-(O722*100)/(100+Set!$C$3),0))),IF(P722=1,O722*Set!$C$2/(100),(IF(P722=2,O722*Set!$C$3/(100),0)))))</f>
        <v>0</v>
      </c>
      <c r="R722" s="335"/>
      <c r="S722" s="336">
        <f t="shared" si="72"/>
        <v>0</v>
      </c>
      <c r="T722" s="337">
        <f t="shared" si="73"/>
        <v>0</v>
      </c>
      <c r="U722" s="336">
        <f t="shared" si="74"/>
        <v>0</v>
      </c>
      <c r="V722" s="336">
        <f t="shared" si="75"/>
        <v>0</v>
      </c>
      <c r="W722" s="336">
        <f t="shared" si="76"/>
        <v>0</v>
      </c>
    </row>
    <row r="723" s="213" customFormat="1" hidden="1" spans="1:23">
      <c r="A723" s="278"/>
      <c r="B723" s="67"/>
      <c r="C723" s="279"/>
      <c r="D723" s="280">
        <f>SUMPRODUCT((Archives!$N$1005:$N$10000=Lang!A$4)*(Archives!$F$1005:$F$10000=$A723)*-Archives!$A$1005:$A$10000)+SUMPRODUCT((Archives!$N$1005:$N$10000=Lang!A$5)*(Archives!$F$1005:$F$10000=$A723)*-Archives!$A$1005:$A$10000)-$C723+$I723</f>
        <v>0</v>
      </c>
      <c r="E723" s="281"/>
      <c r="F723" s="282"/>
      <c r="G723" s="283"/>
      <c r="H723" s="284"/>
      <c r="I723" s="319"/>
      <c r="J723" s="320"/>
      <c r="K723" s="321"/>
      <c r="L723" s="322"/>
      <c r="M723" s="323"/>
      <c r="N723" s="324"/>
      <c r="O723" s="325">
        <f t="shared" si="71"/>
        <v>0</v>
      </c>
      <c r="P723" s="326"/>
      <c r="Q723" s="338">
        <f>IF(ISBLANK(A723),0,IF(Set!$F$2="TTC",IF(P723=1,O723-(O723*100)/(100+Set!$C$2),(IF(P723=2,O723-(O723*100)/(100+Set!$C$3),0))),IF(P723=1,O723*Set!$C$2/(100),(IF(P723=2,O723*Set!$C$3/(100),0)))))</f>
        <v>0</v>
      </c>
      <c r="R723" s="335"/>
      <c r="S723" s="336">
        <f t="shared" si="72"/>
        <v>0</v>
      </c>
      <c r="T723" s="337">
        <f t="shared" si="73"/>
        <v>0</v>
      </c>
      <c r="U723" s="336">
        <f t="shared" si="74"/>
        <v>0</v>
      </c>
      <c r="V723" s="336">
        <f t="shared" si="75"/>
        <v>0</v>
      </c>
      <c r="W723" s="336">
        <f t="shared" si="76"/>
        <v>0</v>
      </c>
    </row>
    <row r="724" s="213" customFormat="1" hidden="1" spans="1:23">
      <c r="A724" s="278"/>
      <c r="B724" s="67"/>
      <c r="C724" s="279"/>
      <c r="D724" s="280">
        <f>SUMPRODUCT((Archives!$N$1005:$N$10000=Lang!A$4)*(Archives!$F$1005:$F$10000=$A724)*-Archives!$A$1005:$A$10000)+SUMPRODUCT((Archives!$N$1005:$N$10000=Lang!A$5)*(Archives!$F$1005:$F$10000=$A724)*-Archives!$A$1005:$A$10000)-$C724+$I724</f>
        <v>0</v>
      </c>
      <c r="E724" s="281"/>
      <c r="F724" s="282"/>
      <c r="G724" s="283"/>
      <c r="H724" s="284"/>
      <c r="I724" s="319"/>
      <c r="J724" s="320"/>
      <c r="K724" s="321"/>
      <c r="L724" s="322"/>
      <c r="M724" s="323"/>
      <c r="N724" s="324"/>
      <c r="O724" s="325">
        <f t="shared" si="71"/>
        <v>0</v>
      </c>
      <c r="P724" s="326"/>
      <c r="Q724" s="338">
        <f>IF(ISBLANK(A724),0,IF(Set!$F$2="TTC",IF(P724=1,O724-(O724*100)/(100+Set!$C$2),(IF(P724=2,O724-(O724*100)/(100+Set!$C$3),0))),IF(P724=1,O724*Set!$C$2/(100),(IF(P724=2,O724*Set!$C$3/(100),0)))))</f>
        <v>0</v>
      </c>
      <c r="R724" s="335"/>
      <c r="S724" s="336">
        <f t="shared" si="72"/>
        <v>0</v>
      </c>
      <c r="T724" s="337">
        <f t="shared" si="73"/>
        <v>0</v>
      </c>
      <c r="U724" s="336">
        <f t="shared" si="74"/>
        <v>0</v>
      </c>
      <c r="V724" s="336">
        <f t="shared" si="75"/>
        <v>0</v>
      </c>
      <c r="W724" s="336">
        <f t="shared" si="76"/>
        <v>0</v>
      </c>
    </row>
    <row r="725" s="213" customFormat="1" hidden="1" spans="1:23">
      <c r="A725" s="278"/>
      <c r="B725" s="67"/>
      <c r="C725" s="279"/>
      <c r="D725" s="280">
        <f>SUMPRODUCT((Archives!$N$1005:$N$10000=Lang!A$4)*(Archives!$F$1005:$F$10000=$A725)*-Archives!$A$1005:$A$10000)+SUMPRODUCT((Archives!$N$1005:$N$10000=Lang!A$5)*(Archives!$F$1005:$F$10000=$A725)*-Archives!$A$1005:$A$10000)-$C725+$I725</f>
        <v>0</v>
      </c>
      <c r="E725" s="281"/>
      <c r="F725" s="282"/>
      <c r="G725" s="283"/>
      <c r="H725" s="284"/>
      <c r="I725" s="319"/>
      <c r="J725" s="320"/>
      <c r="K725" s="321"/>
      <c r="L725" s="322"/>
      <c r="M725" s="323"/>
      <c r="N725" s="324"/>
      <c r="O725" s="325">
        <f t="shared" si="71"/>
        <v>0</v>
      </c>
      <c r="P725" s="326"/>
      <c r="Q725" s="338">
        <f>IF(ISBLANK(A725),0,IF(Set!$F$2="TTC",IF(P725=1,O725-(O725*100)/(100+Set!$C$2),(IF(P725=2,O725-(O725*100)/(100+Set!$C$3),0))),IF(P725=1,O725*Set!$C$2/(100),(IF(P725=2,O725*Set!$C$3/(100),0)))))</f>
        <v>0</v>
      </c>
      <c r="R725" s="335"/>
      <c r="S725" s="336">
        <f t="shared" si="72"/>
        <v>0</v>
      </c>
      <c r="T725" s="337">
        <f t="shared" si="73"/>
        <v>0</v>
      </c>
      <c r="U725" s="336">
        <f t="shared" si="74"/>
        <v>0</v>
      </c>
      <c r="V725" s="336">
        <f t="shared" si="75"/>
        <v>0</v>
      </c>
      <c r="W725" s="336">
        <f t="shared" si="76"/>
        <v>0</v>
      </c>
    </row>
    <row r="726" s="213" customFormat="1" hidden="1" spans="1:23">
      <c r="A726" s="278"/>
      <c r="B726" s="67"/>
      <c r="C726" s="279"/>
      <c r="D726" s="280">
        <f>SUMPRODUCT((Archives!$N$1005:$N$10000=Lang!A$4)*(Archives!$F$1005:$F$10000=$A726)*-Archives!$A$1005:$A$10000)+SUMPRODUCT((Archives!$N$1005:$N$10000=Lang!A$5)*(Archives!$F$1005:$F$10000=$A726)*-Archives!$A$1005:$A$10000)-$C726+$I726</f>
        <v>0</v>
      </c>
      <c r="E726" s="281"/>
      <c r="F726" s="282"/>
      <c r="G726" s="283"/>
      <c r="H726" s="284"/>
      <c r="I726" s="319"/>
      <c r="J726" s="320"/>
      <c r="K726" s="321"/>
      <c r="L726" s="322"/>
      <c r="M726" s="323"/>
      <c r="N726" s="324"/>
      <c r="O726" s="325">
        <f t="shared" si="71"/>
        <v>0</v>
      </c>
      <c r="P726" s="326"/>
      <c r="Q726" s="338">
        <f>IF(ISBLANK(A726),0,IF(Set!$F$2="TTC",IF(P726=1,O726-(O726*100)/(100+Set!$C$2),(IF(P726=2,O726-(O726*100)/(100+Set!$C$3),0))),IF(P726=1,O726*Set!$C$2/(100),(IF(P726=2,O726*Set!$C$3/(100),0)))))</f>
        <v>0</v>
      </c>
      <c r="R726" s="335"/>
      <c r="S726" s="336">
        <f t="shared" si="72"/>
        <v>0</v>
      </c>
      <c r="T726" s="337">
        <f t="shared" si="73"/>
        <v>0</v>
      </c>
      <c r="U726" s="336">
        <f t="shared" si="74"/>
        <v>0</v>
      </c>
      <c r="V726" s="336">
        <f t="shared" si="75"/>
        <v>0</v>
      </c>
      <c r="W726" s="336">
        <f t="shared" si="76"/>
        <v>0</v>
      </c>
    </row>
    <row r="727" s="213" customFormat="1" hidden="1" spans="1:23">
      <c r="A727" s="278"/>
      <c r="B727" s="67"/>
      <c r="C727" s="279"/>
      <c r="D727" s="280">
        <f>SUMPRODUCT((Archives!$N$1005:$N$10000=Lang!A$4)*(Archives!$F$1005:$F$10000=$A727)*-Archives!$A$1005:$A$10000)+SUMPRODUCT((Archives!$N$1005:$N$10000=Lang!A$5)*(Archives!$F$1005:$F$10000=$A727)*-Archives!$A$1005:$A$10000)-$C727+$I727</f>
        <v>0</v>
      </c>
      <c r="E727" s="281"/>
      <c r="F727" s="282"/>
      <c r="G727" s="283"/>
      <c r="H727" s="284"/>
      <c r="I727" s="319"/>
      <c r="J727" s="320"/>
      <c r="K727" s="321"/>
      <c r="L727" s="322"/>
      <c r="M727" s="323"/>
      <c r="N727" s="324"/>
      <c r="O727" s="325">
        <f t="shared" si="71"/>
        <v>0</v>
      </c>
      <c r="P727" s="326"/>
      <c r="Q727" s="338">
        <f>IF(ISBLANK(A727),0,IF(Set!$F$2="TTC",IF(P727=1,O727-(O727*100)/(100+Set!$C$2),(IF(P727=2,O727-(O727*100)/(100+Set!$C$3),0))),IF(P727=1,O727*Set!$C$2/(100),(IF(P727=2,O727*Set!$C$3/(100),0)))))</f>
        <v>0</v>
      </c>
      <c r="R727" s="335"/>
      <c r="S727" s="336">
        <f t="shared" si="72"/>
        <v>0</v>
      </c>
      <c r="T727" s="337">
        <f t="shared" si="73"/>
        <v>0</v>
      </c>
      <c r="U727" s="336">
        <f t="shared" si="74"/>
        <v>0</v>
      </c>
      <c r="V727" s="336">
        <f t="shared" si="75"/>
        <v>0</v>
      </c>
      <c r="W727" s="336">
        <f t="shared" si="76"/>
        <v>0</v>
      </c>
    </row>
    <row r="728" s="213" customFormat="1" hidden="1" spans="1:23">
      <c r="A728" s="278"/>
      <c r="B728" s="67"/>
      <c r="C728" s="279"/>
      <c r="D728" s="280">
        <f>SUMPRODUCT((Archives!$N$1005:$N$10000=Lang!A$4)*(Archives!$F$1005:$F$10000=$A728)*-Archives!$A$1005:$A$10000)+SUMPRODUCT((Archives!$N$1005:$N$10000=Lang!A$5)*(Archives!$F$1005:$F$10000=$A728)*-Archives!$A$1005:$A$10000)-$C728+$I728</f>
        <v>0</v>
      </c>
      <c r="E728" s="281"/>
      <c r="F728" s="282"/>
      <c r="G728" s="283"/>
      <c r="H728" s="284"/>
      <c r="I728" s="319"/>
      <c r="J728" s="320"/>
      <c r="K728" s="321"/>
      <c r="L728" s="322"/>
      <c r="M728" s="323"/>
      <c r="N728" s="324"/>
      <c r="O728" s="325">
        <f t="shared" si="71"/>
        <v>0</v>
      </c>
      <c r="P728" s="326"/>
      <c r="Q728" s="338">
        <f>IF(ISBLANK(A728),0,IF(Set!$F$2="TTC",IF(P728=1,O728-(O728*100)/(100+Set!$C$2),(IF(P728=2,O728-(O728*100)/(100+Set!$C$3),0))),IF(P728=1,O728*Set!$C$2/(100),(IF(P728=2,O728*Set!$C$3/(100),0)))))</f>
        <v>0</v>
      </c>
      <c r="R728" s="335"/>
      <c r="S728" s="336">
        <f t="shared" si="72"/>
        <v>0</v>
      </c>
      <c r="T728" s="337">
        <f t="shared" si="73"/>
        <v>0</v>
      </c>
      <c r="U728" s="336">
        <f t="shared" si="74"/>
        <v>0</v>
      </c>
      <c r="V728" s="336">
        <f t="shared" si="75"/>
        <v>0</v>
      </c>
      <c r="W728" s="336">
        <f t="shared" si="76"/>
        <v>0</v>
      </c>
    </row>
    <row r="729" s="213" customFormat="1" hidden="1" spans="1:23">
      <c r="A729" s="278"/>
      <c r="B729" s="67"/>
      <c r="C729" s="279"/>
      <c r="D729" s="280">
        <f>SUMPRODUCT((Archives!$N$1005:$N$10000=Lang!A$4)*(Archives!$F$1005:$F$10000=$A729)*-Archives!$A$1005:$A$10000)+SUMPRODUCT((Archives!$N$1005:$N$10000=Lang!A$5)*(Archives!$F$1005:$F$10000=$A729)*-Archives!$A$1005:$A$10000)-$C729+$I729</f>
        <v>0</v>
      </c>
      <c r="E729" s="281"/>
      <c r="F729" s="282"/>
      <c r="G729" s="283"/>
      <c r="H729" s="284"/>
      <c r="I729" s="319"/>
      <c r="J729" s="320"/>
      <c r="K729" s="321"/>
      <c r="L729" s="322"/>
      <c r="M729" s="323"/>
      <c r="N729" s="324"/>
      <c r="O729" s="325">
        <f t="shared" si="71"/>
        <v>0</v>
      </c>
      <c r="P729" s="326"/>
      <c r="Q729" s="338">
        <f>IF(ISBLANK(A729),0,IF(Set!$F$2="TTC",IF(P729=1,O729-(O729*100)/(100+Set!$C$2),(IF(P729=2,O729-(O729*100)/(100+Set!$C$3),0))),IF(P729=1,O729*Set!$C$2/(100),(IF(P729=2,O729*Set!$C$3/(100),0)))))</f>
        <v>0</v>
      </c>
      <c r="R729" s="335"/>
      <c r="S729" s="336">
        <f t="shared" si="72"/>
        <v>0</v>
      </c>
      <c r="T729" s="337">
        <f t="shared" si="73"/>
        <v>0</v>
      </c>
      <c r="U729" s="336">
        <f t="shared" si="74"/>
        <v>0</v>
      </c>
      <c r="V729" s="336">
        <f t="shared" si="75"/>
        <v>0</v>
      </c>
      <c r="W729" s="336">
        <f t="shared" si="76"/>
        <v>0</v>
      </c>
    </row>
    <row r="730" s="213" customFormat="1" hidden="1" spans="1:23">
      <c r="A730" s="278"/>
      <c r="B730" s="67"/>
      <c r="C730" s="279"/>
      <c r="D730" s="280">
        <f>SUMPRODUCT((Archives!$N$1005:$N$10000=Lang!A$4)*(Archives!$F$1005:$F$10000=$A730)*-Archives!$A$1005:$A$10000)+SUMPRODUCT((Archives!$N$1005:$N$10000=Lang!A$5)*(Archives!$F$1005:$F$10000=$A730)*-Archives!$A$1005:$A$10000)-$C730+$I730</f>
        <v>0</v>
      </c>
      <c r="E730" s="281"/>
      <c r="F730" s="282"/>
      <c r="G730" s="283"/>
      <c r="H730" s="284"/>
      <c r="I730" s="319"/>
      <c r="J730" s="320"/>
      <c r="K730" s="321"/>
      <c r="L730" s="322"/>
      <c r="M730" s="323"/>
      <c r="N730" s="324"/>
      <c r="O730" s="325">
        <f t="shared" si="71"/>
        <v>0</v>
      </c>
      <c r="P730" s="326"/>
      <c r="Q730" s="338">
        <f>IF(ISBLANK(A730),0,IF(Set!$F$2="TTC",IF(P730=1,O730-(O730*100)/(100+Set!$C$2),(IF(P730=2,O730-(O730*100)/(100+Set!$C$3),0))),IF(P730=1,O730*Set!$C$2/(100),(IF(P730=2,O730*Set!$C$3/(100),0)))))</f>
        <v>0</v>
      </c>
      <c r="R730" s="335"/>
      <c r="S730" s="336">
        <f t="shared" si="72"/>
        <v>0</v>
      </c>
      <c r="T730" s="337">
        <f t="shared" si="73"/>
        <v>0</v>
      </c>
      <c r="U730" s="336">
        <f t="shared" si="74"/>
        <v>0</v>
      </c>
      <c r="V730" s="336">
        <f t="shared" si="75"/>
        <v>0</v>
      </c>
      <c r="W730" s="336">
        <f t="shared" si="76"/>
        <v>0</v>
      </c>
    </row>
    <row r="731" s="213" customFormat="1" hidden="1" spans="1:23">
      <c r="A731" s="278"/>
      <c r="B731" s="67"/>
      <c r="C731" s="279"/>
      <c r="D731" s="280">
        <f>SUMPRODUCT((Archives!$N$1005:$N$10000=Lang!A$4)*(Archives!$F$1005:$F$10000=$A731)*-Archives!$A$1005:$A$10000)+SUMPRODUCT((Archives!$N$1005:$N$10000=Lang!A$5)*(Archives!$F$1005:$F$10000=$A731)*-Archives!$A$1005:$A$10000)-$C731+$I731</f>
        <v>0</v>
      </c>
      <c r="E731" s="281"/>
      <c r="F731" s="282"/>
      <c r="G731" s="283"/>
      <c r="H731" s="284"/>
      <c r="I731" s="319"/>
      <c r="J731" s="320"/>
      <c r="K731" s="321"/>
      <c r="L731" s="322"/>
      <c r="M731" s="323"/>
      <c r="N731" s="324"/>
      <c r="O731" s="325">
        <f t="shared" si="71"/>
        <v>0</v>
      </c>
      <c r="P731" s="326"/>
      <c r="Q731" s="338">
        <f>IF(ISBLANK(A731),0,IF(Set!$F$2="TTC",IF(P731=1,O731-(O731*100)/(100+Set!$C$2),(IF(P731=2,O731-(O731*100)/(100+Set!$C$3),0))),IF(P731=1,O731*Set!$C$2/(100),(IF(P731=2,O731*Set!$C$3/(100),0)))))</f>
        <v>0</v>
      </c>
      <c r="R731" s="335"/>
      <c r="S731" s="336">
        <f t="shared" si="72"/>
        <v>0</v>
      </c>
      <c r="T731" s="337">
        <f t="shared" si="73"/>
        <v>0</v>
      </c>
      <c r="U731" s="336">
        <f t="shared" si="74"/>
        <v>0</v>
      </c>
      <c r="V731" s="336">
        <f t="shared" si="75"/>
        <v>0</v>
      </c>
      <c r="W731" s="336">
        <f t="shared" si="76"/>
        <v>0</v>
      </c>
    </row>
    <row r="732" s="213" customFormat="1" hidden="1" spans="1:23">
      <c r="A732" s="278"/>
      <c r="B732" s="67"/>
      <c r="C732" s="279"/>
      <c r="D732" s="280">
        <f>SUMPRODUCT((Archives!$N$1005:$N$10000=Lang!A$4)*(Archives!$F$1005:$F$10000=$A732)*-Archives!$A$1005:$A$10000)+SUMPRODUCT((Archives!$N$1005:$N$10000=Lang!A$5)*(Archives!$F$1005:$F$10000=$A732)*-Archives!$A$1005:$A$10000)-$C732+$I732</f>
        <v>0</v>
      </c>
      <c r="E732" s="281"/>
      <c r="F732" s="282"/>
      <c r="G732" s="283"/>
      <c r="H732" s="284"/>
      <c r="I732" s="319"/>
      <c r="J732" s="320"/>
      <c r="K732" s="321"/>
      <c r="L732" s="322"/>
      <c r="M732" s="323"/>
      <c r="N732" s="324"/>
      <c r="O732" s="325">
        <f t="shared" si="71"/>
        <v>0</v>
      </c>
      <c r="P732" s="326"/>
      <c r="Q732" s="338">
        <f>IF(ISBLANK(A732),0,IF(Set!$F$2="TTC",IF(P732=1,O732-(O732*100)/(100+Set!$C$2),(IF(P732=2,O732-(O732*100)/(100+Set!$C$3),0))),IF(P732=1,O732*Set!$C$2/(100),(IF(P732=2,O732*Set!$C$3/(100),0)))))</f>
        <v>0</v>
      </c>
      <c r="R732" s="335"/>
      <c r="S732" s="336">
        <f t="shared" si="72"/>
        <v>0</v>
      </c>
      <c r="T732" s="337">
        <f t="shared" si="73"/>
        <v>0</v>
      </c>
      <c r="U732" s="336">
        <f t="shared" si="74"/>
        <v>0</v>
      </c>
      <c r="V732" s="336">
        <f t="shared" si="75"/>
        <v>0</v>
      </c>
      <c r="W732" s="336">
        <f t="shared" si="76"/>
        <v>0</v>
      </c>
    </row>
    <row r="733" s="213" customFormat="1" hidden="1" spans="1:23">
      <c r="A733" s="278"/>
      <c r="B733" s="67"/>
      <c r="C733" s="279"/>
      <c r="D733" s="280">
        <f>SUMPRODUCT((Archives!$N$1005:$N$10000=Lang!A$4)*(Archives!$F$1005:$F$10000=$A733)*-Archives!$A$1005:$A$10000)+SUMPRODUCT((Archives!$N$1005:$N$10000=Lang!A$5)*(Archives!$F$1005:$F$10000=$A733)*-Archives!$A$1005:$A$10000)-$C733+$I733</f>
        <v>0</v>
      </c>
      <c r="E733" s="281"/>
      <c r="F733" s="282"/>
      <c r="G733" s="283"/>
      <c r="H733" s="284"/>
      <c r="I733" s="319"/>
      <c r="J733" s="320"/>
      <c r="K733" s="321"/>
      <c r="L733" s="322"/>
      <c r="M733" s="323"/>
      <c r="N733" s="324"/>
      <c r="O733" s="325">
        <f t="shared" si="71"/>
        <v>0</v>
      </c>
      <c r="P733" s="326"/>
      <c r="Q733" s="338">
        <f>IF(ISBLANK(A733),0,IF(Set!$F$2="TTC",IF(P733=1,O733-(O733*100)/(100+Set!$C$2),(IF(P733=2,O733-(O733*100)/(100+Set!$C$3),0))),IF(P733=1,O733*Set!$C$2/(100),(IF(P733=2,O733*Set!$C$3/(100),0)))))</f>
        <v>0</v>
      </c>
      <c r="R733" s="335"/>
      <c r="S733" s="336">
        <f t="shared" si="72"/>
        <v>0</v>
      </c>
      <c r="T733" s="337">
        <f t="shared" si="73"/>
        <v>0</v>
      </c>
      <c r="U733" s="336">
        <f t="shared" si="74"/>
        <v>0</v>
      </c>
      <c r="V733" s="336">
        <f t="shared" si="75"/>
        <v>0</v>
      </c>
      <c r="W733" s="336">
        <f t="shared" si="76"/>
        <v>0</v>
      </c>
    </row>
    <row r="734" s="213" customFormat="1" hidden="1" spans="1:23">
      <c r="A734" s="278"/>
      <c r="B734" s="67"/>
      <c r="C734" s="279"/>
      <c r="D734" s="280">
        <f>SUMPRODUCT((Archives!$N$1005:$N$10000=Lang!A$4)*(Archives!$F$1005:$F$10000=$A734)*-Archives!$A$1005:$A$10000)+SUMPRODUCT((Archives!$N$1005:$N$10000=Lang!A$5)*(Archives!$F$1005:$F$10000=$A734)*-Archives!$A$1005:$A$10000)-$C734+$I734</f>
        <v>0</v>
      </c>
      <c r="E734" s="281"/>
      <c r="F734" s="282"/>
      <c r="G734" s="283"/>
      <c r="H734" s="284"/>
      <c r="I734" s="319"/>
      <c r="J734" s="320"/>
      <c r="K734" s="321"/>
      <c r="L734" s="322"/>
      <c r="M734" s="323"/>
      <c r="N734" s="324"/>
      <c r="O734" s="325">
        <f t="shared" si="71"/>
        <v>0</v>
      </c>
      <c r="P734" s="326"/>
      <c r="Q734" s="338">
        <f>IF(ISBLANK(A734),0,IF(Set!$F$2="TTC",IF(P734=1,O734-(O734*100)/(100+Set!$C$2),(IF(P734=2,O734-(O734*100)/(100+Set!$C$3),0))),IF(P734=1,O734*Set!$C$2/(100),(IF(P734=2,O734*Set!$C$3/(100),0)))))</f>
        <v>0</v>
      </c>
      <c r="R734" s="335"/>
      <c r="S734" s="336">
        <f t="shared" si="72"/>
        <v>0</v>
      </c>
      <c r="T734" s="337">
        <f t="shared" si="73"/>
        <v>0</v>
      </c>
      <c r="U734" s="336">
        <f t="shared" si="74"/>
        <v>0</v>
      </c>
      <c r="V734" s="336">
        <f t="shared" si="75"/>
        <v>0</v>
      </c>
      <c r="W734" s="336">
        <f t="shared" si="76"/>
        <v>0</v>
      </c>
    </row>
    <row r="735" s="213" customFormat="1" hidden="1" spans="1:23">
      <c r="A735" s="278"/>
      <c r="B735" s="67"/>
      <c r="C735" s="279"/>
      <c r="D735" s="280">
        <f>SUMPRODUCT((Archives!$N$1005:$N$10000=Lang!A$4)*(Archives!$F$1005:$F$10000=$A735)*-Archives!$A$1005:$A$10000)+SUMPRODUCT((Archives!$N$1005:$N$10000=Lang!A$5)*(Archives!$F$1005:$F$10000=$A735)*-Archives!$A$1005:$A$10000)-$C735+$I735</f>
        <v>0</v>
      </c>
      <c r="E735" s="281"/>
      <c r="F735" s="282"/>
      <c r="G735" s="283"/>
      <c r="H735" s="284"/>
      <c r="I735" s="319"/>
      <c r="J735" s="320"/>
      <c r="K735" s="321"/>
      <c r="L735" s="322"/>
      <c r="M735" s="323"/>
      <c r="N735" s="324"/>
      <c r="O735" s="325">
        <f t="shared" si="71"/>
        <v>0</v>
      </c>
      <c r="P735" s="326"/>
      <c r="Q735" s="338">
        <f>IF(ISBLANK(A735),0,IF(Set!$F$2="TTC",IF(P735=1,O735-(O735*100)/(100+Set!$C$2),(IF(P735=2,O735-(O735*100)/(100+Set!$C$3),0))),IF(P735=1,O735*Set!$C$2/(100),(IF(P735=2,O735*Set!$C$3/(100),0)))))</f>
        <v>0</v>
      </c>
      <c r="R735" s="335"/>
      <c r="S735" s="336">
        <f t="shared" si="72"/>
        <v>0</v>
      </c>
      <c r="T735" s="337">
        <f t="shared" si="73"/>
        <v>0</v>
      </c>
      <c r="U735" s="336">
        <f t="shared" si="74"/>
        <v>0</v>
      </c>
      <c r="V735" s="336">
        <f t="shared" si="75"/>
        <v>0</v>
      </c>
      <c r="W735" s="336">
        <f t="shared" si="76"/>
        <v>0</v>
      </c>
    </row>
    <row r="736" s="213" customFormat="1" hidden="1" spans="1:23">
      <c r="A736" s="278"/>
      <c r="B736" s="67"/>
      <c r="C736" s="279"/>
      <c r="D736" s="280">
        <f>SUMPRODUCT((Archives!$N$1005:$N$10000=Lang!A$4)*(Archives!$F$1005:$F$10000=$A736)*-Archives!$A$1005:$A$10000)+SUMPRODUCT((Archives!$N$1005:$N$10000=Lang!A$5)*(Archives!$F$1005:$F$10000=$A736)*-Archives!$A$1005:$A$10000)-$C736+$I736</f>
        <v>0</v>
      </c>
      <c r="E736" s="281"/>
      <c r="F736" s="282"/>
      <c r="G736" s="283"/>
      <c r="H736" s="284"/>
      <c r="I736" s="319"/>
      <c r="J736" s="320"/>
      <c r="K736" s="321"/>
      <c r="L736" s="322"/>
      <c r="M736" s="323"/>
      <c r="N736" s="324"/>
      <c r="O736" s="325">
        <f t="shared" si="71"/>
        <v>0</v>
      </c>
      <c r="P736" s="326"/>
      <c r="Q736" s="338">
        <f>IF(ISBLANK(A736),0,IF(Set!$F$2="TTC",IF(P736=1,O736-(O736*100)/(100+Set!$C$2),(IF(P736=2,O736-(O736*100)/(100+Set!$C$3),0))),IF(P736=1,O736*Set!$C$2/(100),(IF(P736=2,O736*Set!$C$3/(100),0)))))</f>
        <v>0</v>
      </c>
      <c r="R736" s="335"/>
      <c r="S736" s="336">
        <f t="shared" si="72"/>
        <v>0</v>
      </c>
      <c r="T736" s="337">
        <f t="shared" si="73"/>
        <v>0</v>
      </c>
      <c r="U736" s="336">
        <f t="shared" si="74"/>
        <v>0</v>
      </c>
      <c r="V736" s="336">
        <f t="shared" si="75"/>
        <v>0</v>
      </c>
      <c r="W736" s="336">
        <f t="shared" si="76"/>
        <v>0</v>
      </c>
    </row>
    <row r="737" s="213" customFormat="1" hidden="1" spans="1:23">
      <c r="A737" s="278"/>
      <c r="B737" s="67"/>
      <c r="C737" s="279"/>
      <c r="D737" s="280">
        <f>SUMPRODUCT((Archives!$N$1005:$N$10000=Lang!A$4)*(Archives!$F$1005:$F$10000=$A737)*-Archives!$A$1005:$A$10000)+SUMPRODUCT((Archives!$N$1005:$N$10000=Lang!A$5)*(Archives!$F$1005:$F$10000=$A737)*-Archives!$A$1005:$A$10000)-$C737+$I737</f>
        <v>0</v>
      </c>
      <c r="E737" s="281"/>
      <c r="F737" s="282"/>
      <c r="G737" s="283"/>
      <c r="H737" s="284"/>
      <c r="I737" s="319"/>
      <c r="J737" s="320"/>
      <c r="K737" s="321"/>
      <c r="L737" s="322"/>
      <c r="M737" s="323"/>
      <c r="N737" s="324"/>
      <c r="O737" s="325">
        <f t="shared" si="71"/>
        <v>0</v>
      </c>
      <c r="P737" s="326"/>
      <c r="Q737" s="338">
        <f>IF(ISBLANK(A737),0,IF(Set!$F$2="TTC",IF(P737=1,O737-(O737*100)/(100+Set!$C$2),(IF(P737=2,O737-(O737*100)/(100+Set!$C$3),0))),IF(P737=1,O737*Set!$C$2/(100),(IF(P737=2,O737*Set!$C$3/(100),0)))))</f>
        <v>0</v>
      </c>
      <c r="R737" s="335"/>
      <c r="S737" s="336">
        <f t="shared" si="72"/>
        <v>0</v>
      </c>
      <c r="T737" s="337">
        <f t="shared" si="73"/>
        <v>0</v>
      </c>
      <c r="U737" s="336">
        <f t="shared" si="74"/>
        <v>0</v>
      </c>
      <c r="V737" s="336">
        <f t="shared" si="75"/>
        <v>0</v>
      </c>
      <c r="W737" s="336">
        <f t="shared" si="76"/>
        <v>0</v>
      </c>
    </row>
    <row r="738" s="213" customFormat="1" hidden="1" spans="1:23">
      <c r="A738" s="278"/>
      <c r="B738" s="67"/>
      <c r="C738" s="279"/>
      <c r="D738" s="280">
        <f>SUMPRODUCT((Archives!$N$1005:$N$10000=Lang!A$4)*(Archives!$F$1005:$F$10000=$A738)*-Archives!$A$1005:$A$10000)+SUMPRODUCT((Archives!$N$1005:$N$10000=Lang!A$5)*(Archives!$F$1005:$F$10000=$A738)*-Archives!$A$1005:$A$10000)-$C738+$I738</f>
        <v>0</v>
      </c>
      <c r="E738" s="281"/>
      <c r="F738" s="282"/>
      <c r="G738" s="283"/>
      <c r="H738" s="284"/>
      <c r="I738" s="319"/>
      <c r="J738" s="320"/>
      <c r="K738" s="321"/>
      <c r="L738" s="322"/>
      <c r="M738" s="323"/>
      <c r="N738" s="324"/>
      <c r="O738" s="325">
        <f t="shared" si="71"/>
        <v>0</v>
      </c>
      <c r="P738" s="326"/>
      <c r="Q738" s="338">
        <f>IF(ISBLANK(A738),0,IF(Set!$F$2="TTC",IF(P738=1,O738-(O738*100)/(100+Set!$C$2),(IF(P738=2,O738-(O738*100)/(100+Set!$C$3),0))),IF(P738=1,O738*Set!$C$2/(100),(IF(P738=2,O738*Set!$C$3/(100),0)))))</f>
        <v>0</v>
      </c>
      <c r="R738" s="335"/>
      <c r="S738" s="336">
        <f t="shared" si="72"/>
        <v>0</v>
      </c>
      <c r="T738" s="337">
        <f t="shared" si="73"/>
        <v>0</v>
      </c>
      <c r="U738" s="336">
        <f t="shared" si="74"/>
        <v>0</v>
      </c>
      <c r="V738" s="336">
        <f t="shared" si="75"/>
        <v>0</v>
      </c>
      <c r="W738" s="336">
        <f t="shared" si="76"/>
        <v>0</v>
      </c>
    </row>
    <row r="739" s="213" customFormat="1" hidden="1" spans="1:23">
      <c r="A739" s="278"/>
      <c r="B739" s="67"/>
      <c r="C739" s="279"/>
      <c r="D739" s="280">
        <f>SUMPRODUCT((Archives!$N$1005:$N$10000=Lang!A$4)*(Archives!$F$1005:$F$10000=$A739)*-Archives!$A$1005:$A$10000)+SUMPRODUCT((Archives!$N$1005:$N$10000=Lang!A$5)*(Archives!$F$1005:$F$10000=$A739)*-Archives!$A$1005:$A$10000)-$C739+$I739</f>
        <v>0</v>
      </c>
      <c r="E739" s="281"/>
      <c r="F739" s="282"/>
      <c r="G739" s="283"/>
      <c r="H739" s="284"/>
      <c r="I739" s="319"/>
      <c r="J739" s="320"/>
      <c r="K739" s="321"/>
      <c r="L739" s="322"/>
      <c r="M739" s="323"/>
      <c r="N739" s="324"/>
      <c r="O739" s="325">
        <f t="shared" si="71"/>
        <v>0</v>
      </c>
      <c r="P739" s="326"/>
      <c r="Q739" s="338">
        <f>IF(ISBLANK(A739),0,IF(Set!$F$2="TTC",IF(P739=1,O739-(O739*100)/(100+Set!$C$2),(IF(P739=2,O739-(O739*100)/(100+Set!$C$3),0))),IF(P739=1,O739*Set!$C$2/(100),(IF(P739=2,O739*Set!$C$3/(100),0)))))</f>
        <v>0</v>
      </c>
      <c r="R739" s="335"/>
      <c r="S739" s="336">
        <f t="shared" si="72"/>
        <v>0</v>
      </c>
      <c r="T739" s="337">
        <f t="shared" si="73"/>
        <v>0</v>
      </c>
      <c r="U739" s="336">
        <f t="shared" si="74"/>
        <v>0</v>
      </c>
      <c r="V739" s="336">
        <f t="shared" si="75"/>
        <v>0</v>
      </c>
      <c r="W739" s="336">
        <f t="shared" si="76"/>
        <v>0</v>
      </c>
    </row>
    <row r="740" s="213" customFormat="1" hidden="1" spans="1:23">
      <c r="A740" s="278"/>
      <c r="B740" s="67"/>
      <c r="C740" s="279"/>
      <c r="D740" s="280">
        <f>SUMPRODUCT((Archives!$N$1005:$N$10000=Lang!A$4)*(Archives!$F$1005:$F$10000=$A740)*-Archives!$A$1005:$A$10000)+SUMPRODUCT((Archives!$N$1005:$N$10000=Lang!A$5)*(Archives!$F$1005:$F$10000=$A740)*-Archives!$A$1005:$A$10000)-$C740+$I740</f>
        <v>0</v>
      </c>
      <c r="E740" s="281"/>
      <c r="F740" s="282"/>
      <c r="G740" s="283"/>
      <c r="H740" s="284"/>
      <c r="I740" s="319"/>
      <c r="J740" s="320"/>
      <c r="K740" s="321"/>
      <c r="L740" s="322"/>
      <c r="M740" s="323"/>
      <c r="N740" s="324"/>
      <c r="O740" s="325">
        <f t="shared" si="71"/>
        <v>0</v>
      </c>
      <c r="P740" s="326"/>
      <c r="Q740" s="338">
        <f>IF(ISBLANK(A740),0,IF(Set!$F$2="TTC",IF(P740=1,O740-(O740*100)/(100+Set!$C$2),(IF(P740=2,O740-(O740*100)/(100+Set!$C$3),0))),IF(P740=1,O740*Set!$C$2/(100),(IF(P740=2,O740*Set!$C$3/(100),0)))))</f>
        <v>0</v>
      </c>
      <c r="R740" s="335"/>
      <c r="S740" s="336">
        <f t="shared" si="72"/>
        <v>0</v>
      </c>
      <c r="T740" s="337">
        <f t="shared" si="73"/>
        <v>0</v>
      </c>
      <c r="U740" s="336">
        <f t="shared" si="74"/>
        <v>0</v>
      </c>
      <c r="V740" s="336">
        <f t="shared" si="75"/>
        <v>0</v>
      </c>
      <c r="W740" s="336">
        <f t="shared" si="76"/>
        <v>0</v>
      </c>
    </row>
    <row r="741" s="213" customFormat="1" hidden="1" spans="1:23">
      <c r="A741" s="278"/>
      <c r="B741" s="67"/>
      <c r="C741" s="279"/>
      <c r="D741" s="280">
        <f>SUMPRODUCT((Archives!$N$1005:$N$10000=Lang!A$4)*(Archives!$F$1005:$F$10000=$A741)*-Archives!$A$1005:$A$10000)+SUMPRODUCT((Archives!$N$1005:$N$10000=Lang!A$5)*(Archives!$F$1005:$F$10000=$A741)*-Archives!$A$1005:$A$10000)-$C741+$I741</f>
        <v>0</v>
      </c>
      <c r="E741" s="281"/>
      <c r="F741" s="282"/>
      <c r="G741" s="283"/>
      <c r="H741" s="284"/>
      <c r="I741" s="319"/>
      <c r="J741" s="320"/>
      <c r="K741" s="321"/>
      <c r="L741" s="322"/>
      <c r="M741" s="323"/>
      <c r="N741" s="324"/>
      <c r="O741" s="325">
        <f t="shared" si="71"/>
        <v>0</v>
      </c>
      <c r="P741" s="326"/>
      <c r="Q741" s="338">
        <f>IF(ISBLANK(A741),0,IF(Set!$F$2="TTC",IF(P741=1,O741-(O741*100)/(100+Set!$C$2),(IF(P741=2,O741-(O741*100)/(100+Set!$C$3),0))),IF(P741=1,O741*Set!$C$2/(100),(IF(P741=2,O741*Set!$C$3/(100),0)))))</f>
        <v>0</v>
      </c>
      <c r="R741" s="335"/>
      <c r="S741" s="336">
        <f t="shared" si="72"/>
        <v>0</v>
      </c>
      <c r="T741" s="337">
        <f t="shared" si="73"/>
        <v>0</v>
      </c>
      <c r="U741" s="336">
        <f t="shared" si="74"/>
        <v>0</v>
      </c>
      <c r="V741" s="336">
        <f t="shared" si="75"/>
        <v>0</v>
      </c>
      <c r="W741" s="336">
        <f t="shared" si="76"/>
        <v>0</v>
      </c>
    </row>
    <row r="742" s="213" customFormat="1" hidden="1" spans="1:23">
      <c r="A742" s="278"/>
      <c r="B742" s="67"/>
      <c r="C742" s="279"/>
      <c r="D742" s="280">
        <f>SUMPRODUCT((Archives!$N$1005:$N$10000=Lang!A$4)*(Archives!$F$1005:$F$10000=$A742)*-Archives!$A$1005:$A$10000)+SUMPRODUCT((Archives!$N$1005:$N$10000=Lang!A$5)*(Archives!$F$1005:$F$10000=$A742)*-Archives!$A$1005:$A$10000)-$C742+$I742</f>
        <v>0</v>
      </c>
      <c r="E742" s="281"/>
      <c r="F742" s="282"/>
      <c r="G742" s="283"/>
      <c r="H742" s="284"/>
      <c r="I742" s="319"/>
      <c r="J742" s="320"/>
      <c r="K742" s="321"/>
      <c r="L742" s="322"/>
      <c r="M742" s="323"/>
      <c r="N742" s="324"/>
      <c r="O742" s="325">
        <f t="shared" si="71"/>
        <v>0</v>
      </c>
      <c r="P742" s="326"/>
      <c r="Q742" s="338">
        <f>IF(ISBLANK(A742),0,IF(Set!$F$2="TTC",IF(P742=1,O742-(O742*100)/(100+Set!$C$2),(IF(P742=2,O742-(O742*100)/(100+Set!$C$3),0))),IF(P742=1,O742*Set!$C$2/(100),(IF(P742=2,O742*Set!$C$3/(100),0)))))</f>
        <v>0</v>
      </c>
      <c r="R742" s="335"/>
      <c r="S742" s="336">
        <f t="shared" si="72"/>
        <v>0</v>
      </c>
      <c r="T742" s="337">
        <f t="shared" si="73"/>
        <v>0</v>
      </c>
      <c r="U742" s="336">
        <f t="shared" si="74"/>
        <v>0</v>
      </c>
      <c r="V742" s="336">
        <f t="shared" si="75"/>
        <v>0</v>
      </c>
      <c r="W742" s="336">
        <f t="shared" si="76"/>
        <v>0</v>
      </c>
    </row>
    <row r="743" s="213" customFormat="1" hidden="1" spans="1:23">
      <c r="A743" s="278"/>
      <c r="B743" s="67"/>
      <c r="C743" s="279"/>
      <c r="D743" s="280">
        <f>SUMPRODUCT((Archives!$N$1005:$N$10000=Lang!A$4)*(Archives!$F$1005:$F$10000=$A743)*-Archives!$A$1005:$A$10000)+SUMPRODUCT((Archives!$N$1005:$N$10000=Lang!A$5)*(Archives!$F$1005:$F$10000=$A743)*-Archives!$A$1005:$A$10000)-$C743+$I743</f>
        <v>0</v>
      </c>
      <c r="E743" s="281"/>
      <c r="F743" s="282"/>
      <c r="G743" s="283"/>
      <c r="H743" s="284"/>
      <c r="I743" s="319"/>
      <c r="J743" s="320"/>
      <c r="K743" s="321"/>
      <c r="L743" s="322"/>
      <c r="M743" s="323"/>
      <c r="N743" s="324"/>
      <c r="O743" s="325">
        <f t="shared" si="71"/>
        <v>0</v>
      </c>
      <c r="P743" s="326"/>
      <c r="Q743" s="338">
        <f>IF(ISBLANK(A743),0,IF(Set!$F$2="TTC",IF(P743=1,O743-(O743*100)/(100+Set!$C$2),(IF(P743=2,O743-(O743*100)/(100+Set!$C$3),0))),IF(P743=1,O743*Set!$C$2/(100),(IF(P743=2,O743*Set!$C$3/(100),0)))))</f>
        <v>0</v>
      </c>
      <c r="R743" s="335"/>
      <c r="S743" s="336">
        <f t="shared" si="72"/>
        <v>0</v>
      </c>
      <c r="T743" s="337">
        <f t="shared" si="73"/>
        <v>0</v>
      </c>
      <c r="U743" s="336">
        <f t="shared" si="74"/>
        <v>0</v>
      </c>
      <c r="V743" s="336">
        <f t="shared" si="75"/>
        <v>0</v>
      </c>
      <c r="W743" s="336">
        <f t="shared" si="76"/>
        <v>0</v>
      </c>
    </row>
    <row r="744" s="213" customFormat="1" hidden="1" spans="1:23">
      <c r="A744" s="278"/>
      <c r="B744" s="67"/>
      <c r="C744" s="279"/>
      <c r="D744" s="280">
        <f>SUMPRODUCT((Archives!$N$1005:$N$10000=Lang!A$4)*(Archives!$F$1005:$F$10000=$A744)*-Archives!$A$1005:$A$10000)+SUMPRODUCT((Archives!$N$1005:$N$10000=Lang!A$5)*(Archives!$F$1005:$F$10000=$A744)*-Archives!$A$1005:$A$10000)-$C744+$I744</f>
        <v>0</v>
      </c>
      <c r="E744" s="281"/>
      <c r="F744" s="282"/>
      <c r="G744" s="283"/>
      <c r="H744" s="284"/>
      <c r="I744" s="319"/>
      <c r="J744" s="320"/>
      <c r="K744" s="321"/>
      <c r="L744" s="322"/>
      <c r="M744" s="323"/>
      <c r="N744" s="324"/>
      <c r="O744" s="325">
        <f t="shared" si="71"/>
        <v>0</v>
      </c>
      <c r="P744" s="326"/>
      <c r="Q744" s="338">
        <f>IF(ISBLANK(A744),0,IF(Set!$F$2="TTC",IF(P744=1,O744-(O744*100)/(100+Set!$C$2),(IF(P744=2,O744-(O744*100)/(100+Set!$C$3),0))),IF(P744=1,O744*Set!$C$2/(100),(IF(P744=2,O744*Set!$C$3/(100),0)))))</f>
        <v>0</v>
      </c>
      <c r="R744" s="335"/>
      <c r="S744" s="336">
        <f t="shared" si="72"/>
        <v>0</v>
      </c>
      <c r="T744" s="337">
        <f t="shared" si="73"/>
        <v>0</v>
      </c>
      <c r="U744" s="336">
        <f t="shared" si="74"/>
        <v>0</v>
      </c>
      <c r="V744" s="336">
        <f t="shared" si="75"/>
        <v>0</v>
      </c>
      <c r="W744" s="336">
        <f t="shared" si="76"/>
        <v>0</v>
      </c>
    </row>
    <row r="745" s="213" customFormat="1" hidden="1" spans="1:23">
      <c r="A745" s="278"/>
      <c r="B745" s="67"/>
      <c r="C745" s="279"/>
      <c r="D745" s="280">
        <f>SUMPRODUCT((Archives!$N$1005:$N$10000=Lang!A$4)*(Archives!$F$1005:$F$10000=$A745)*-Archives!$A$1005:$A$10000)+SUMPRODUCT((Archives!$N$1005:$N$10000=Lang!A$5)*(Archives!$F$1005:$F$10000=$A745)*-Archives!$A$1005:$A$10000)-$C745+$I745</f>
        <v>0</v>
      </c>
      <c r="E745" s="281"/>
      <c r="F745" s="282"/>
      <c r="G745" s="283"/>
      <c r="H745" s="284"/>
      <c r="I745" s="319"/>
      <c r="J745" s="320"/>
      <c r="K745" s="321"/>
      <c r="L745" s="322"/>
      <c r="M745" s="323"/>
      <c r="N745" s="324"/>
      <c r="O745" s="325">
        <f t="shared" si="71"/>
        <v>0</v>
      </c>
      <c r="P745" s="326"/>
      <c r="Q745" s="338">
        <f>IF(ISBLANK(A745),0,IF(Set!$F$2="TTC",IF(P745=1,O745-(O745*100)/(100+Set!$C$2),(IF(P745=2,O745-(O745*100)/(100+Set!$C$3),0))),IF(P745=1,O745*Set!$C$2/(100),(IF(P745=2,O745*Set!$C$3/(100),0)))))</f>
        <v>0</v>
      </c>
      <c r="R745" s="335"/>
      <c r="S745" s="336">
        <f t="shared" si="72"/>
        <v>0</v>
      </c>
      <c r="T745" s="337">
        <f t="shared" si="73"/>
        <v>0</v>
      </c>
      <c r="U745" s="336">
        <f t="shared" si="74"/>
        <v>0</v>
      </c>
      <c r="V745" s="336">
        <f t="shared" si="75"/>
        <v>0</v>
      </c>
      <c r="W745" s="336">
        <f t="shared" si="76"/>
        <v>0</v>
      </c>
    </row>
    <row r="746" s="213" customFormat="1" hidden="1" spans="1:23">
      <c r="A746" s="278"/>
      <c r="B746" s="67"/>
      <c r="C746" s="279"/>
      <c r="D746" s="280">
        <f>SUMPRODUCT((Archives!$N$1005:$N$10000=Lang!A$4)*(Archives!$F$1005:$F$10000=$A746)*-Archives!$A$1005:$A$10000)+SUMPRODUCT((Archives!$N$1005:$N$10000=Lang!A$5)*(Archives!$F$1005:$F$10000=$A746)*-Archives!$A$1005:$A$10000)-$C746+$I746</f>
        <v>0</v>
      </c>
      <c r="E746" s="281"/>
      <c r="F746" s="282"/>
      <c r="G746" s="283"/>
      <c r="H746" s="284"/>
      <c r="I746" s="319"/>
      <c r="J746" s="320"/>
      <c r="K746" s="321"/>
      <c r="L746" s="322"/>
      <c r="M746" s="323"/>
      <c r="N746" s="324"/>
      <c r="O746" s="325">
        <f t="shared" si="71"/>
        <v>0</v>
      </c>
      <c r="P746" s="326"/>
      <c r="Q746" s="338">
        <f>IF(ISBLANK(A746),0,IF(Set!$F$2="TTC",IF(P746=1,O746-(O746*100)/(100+Set!$C$2),(IF(P746=2,O746-(O746*100)/(100+Set!$C$3),0))),IF(P746=1,O746*Set!$C$2/(100),(IF(P746=2,O746*Set!$C$3/(100),0)))))</f>
        <v>0</v>
      </c>
      <c r="R746" s="335"/>
      <c r="S746" s="336">
        <f t="shared" si="72"/>
        <v>0</v>
      </c>
      <c r="T746" s="337">
        <f t="shared" si="73"/>
        <v>0</v>
      </c>
      <c r="U746" s="336">
        <f t="shared" si="74"/>
        <v>0</v>
      </c>
      <c r="V746" s="336">
        <f t="shared" si="75"/>
        <v>0</v>
      </c>
      <c r="W746" s="336">
        <f t="shared" si="76"/>
        <v>0</v>
      </c>
    </row>
    <row r="747" s="213" customFormat="1" hidden="1" spans="1:23">
      <c r="A747" s="278"/>
      <c r="B747" s="67"/>
      <c r="C747" s="279"/>
      <c r="D747" s="280">
        <f>SUMPRODUCT((Archives!$N$1005:$N$10000=Lang!A$4)*(Archives!$F$1005:$F$10000=$A747)*-Archives!$A$1005:$A$10000)+SUMPRODUCT((Archives!$N$1005:$N$10000=Lang!A$5)*(Archives!$F$1005:$F$10000=$A747)*-Archives!$A$1005:$A$10000)-$C747+$I747</f>
        <v>0</v>
      </c>
      <c r="E747" s="281"/>
      <c r="F747" s="282"/>
      <c r="G747" s="283"/>
      <c r="H747" s="284"/>
      <c r="I747" s="319"/>
      <c r="J747" s="320"/>
      <c r="K747" s="321"/>
      <c r="L747" s="322"/>
      <c r="M747" s="323"/>
      <c r="N747" s="324"/>
      <c r="O747" s="325">
        <f t="shared" si="71"/>
        <v>0</v>
      </c>
      <c r="P747" s="326"/>
      <c r="Q747" s="338">
        <f>IF(ISBLANK(A747),0,IF(Set!$F$2="TTC",IF(P747=1,O747-(O747*100)/(100+Set!$C$2),(IF(P747=2,O747-(O747*100)/(100+Set!$C$3),0))),IF(P747=1,O747*Set!$C$2/(100),(IF(P747=2,O747*Set!$C$3/(100),0)))))</f>
        <v>0</v>
      </c>
      <c r="R747" s="335"/>
      <c r="S747" s="336">
        <f t="shared" si="72"/>
        <v>0</v>
      </c>
      <c r="T747" s="337">
        <f t="shared" si="73"/>
        <v>0</v>
      </c>
      <c r="U747" s="336">
        <f t="shared" si="74"/>
        <v>0</v>
      </c>
      <c r="V747" s="336">
        <f t="shared" si="75"/>
        <v>0</v>
      </c>
      <c r="W747" s="336">
        <f t="shared" si="76"/>
        <v>0</v>
      </c>
    </row>
    <row r="748" s="213" customFormat="1" hidden="1" spans="1:23">
      <c r="A748" s="278"/>
      <c r="B748" s="67"/>
      <c r="C748" s="279"/>
      <c r="D748" s="280">
        <f>SUMPRODUCT((Archives!$N$1005:$N$10000=Lang!A$4)*(Archives!$F$1005:$F$10000=$A748)*-Archives!$A$1005:$A$10000)+SUMPRODUCT((Archives!$N$1005:$N$10000=Lang!A$5)*(Archives!$F$1005:$F$10000=$A748)*-Archives!$A$1005:$A$10000)-$C748+$I748</f>
        <v>0</v>
      </c>
      <c r="E748" s="281"/>
      <c r="F748" s="282"/>
      <c r="G748" s="283"/>
      <c r="H748" s="284"/>
      <c r="I748" s="319"/>
      <c r="J748" s="320"/>
      <c r="K748" s="321"/>
      <c r="L748" s="322"/>
      <c r="M748" s="323"/>
      <c r="N748" s="324"/>
      <c r="O748" s="325">
        <f t="shared" si="71"/>
        <v>0</v>
      </c>
      <c r="P748" s="326"/>
      <c r="Q748" s="338">
        <f>IF(ISBLANK(A748),0,IF(Set!$F$2="TTC",IF(P748=1,O748-(O748*100)/(100+Set!$C$2),(IF(P748=2,O748-(O748*100)/(100+Set!$C$3),0))),IF(P748=1,O748*Set!$C$2/(100),(IF(P748=2,O748*Set!$C$3/(100),0)))))</f>
        <v>0</v>
      </c>
      <c r="R748" s="335"/>
      <c r="S748" s="336">
        <f t="shared" si="72"/>
        <v>0</v>
      </c>
      <c r="T748" s="337">
        <f t="shared" si="73"/>
        <v>0</v>
      </c>
      <c r="U748" s="336">
        <f t="shared" si="74"/>
        <v>0</v>
      </c>
      <c r="V748" s="336">
        <f t="shared" si="75"/>
        <v>0</v>
      </c>
      <c r="W748" s="336">
        <f t="shared" si="76"/>
        <v>0</v>
      </c>
    </row>
    <row r="749" s="213" customFormat="1" hidden="1" spans="1:23">
      <c r="A749" s="278"/>
      <c r="B749" s="67"/>
      <c r="C749" s="279"/>
      <c r="D749" s="280">
        <f>SUMPRODUCT((Archives!$N$1005:$N$10000=Lang!A$4)*(Archives!$F$1005:$F$10000=$A749)*-Archives!$A$1005:$A$10000)+SUMPRODUCT((Archives!$N$1005:$N$10000=Lang!A$5)*(Archives!$F$1005:$F$10000=$A749)*-Archives!$A$1005:$A$10000)-$C749+$I749</f>
        <v>0</v>
      </c>
      <c r="E749" s="281"/>
      <c r="F749" s="282"/>
      <c r="G749" s="283"/>
      <c r="H749" s="284"/>
      <c r="I749" s="319"/>
      <c r="J749" s="320"/>
      <c r="K749" s="321"/>
      <c r="L749" s="322"/>
      <c r="M749" s="323"/>
      <c r="N749" s="324"/>
      <c r="O749" s="325">
        <f t="shared" si="71"/>
        <v>0</v>
      </c>
      <c r="P749" s="326"/>
      <c r="Q749" s="338">
        <f>IF(ISBLANK(A749),0,IF(Set!$F$2="TTC",IF(P749=1,O749-(O749*100)/(100+Set!$C$2),(IF(P749=2,O749-(O749*100)/(100+Set!$C$3),0))),IF(P749=1,O749*Set!$C$2/(100),(IF(P749=2,O749*Set!$C$3/(100),0)))))</f>
        <v>0</v>
      </c>
      <c r="R749" s="335"/>
      <c r="S749" s="336">
        <f t="shared" si="72"/>
        <v>0</v>
      </c>
      <c r="T749" s="337">
        <f t="shared" si="73"/>
        <v>0</v>
      </c>
      <c r="U749" s="336">
        <f t="shared" si="74"/>
        <v>0</v>
      </c>
      <c r="V749" s="336">
        <f t="shared" si="75"/>
        <v>0</v>
      </c>
      <c r="W749" s="336">
        <f t="shared" si="76"/>
        <v>0</v>
      </c>
    </row>
    <row r="750" s="213" customFormat="1" hidden="1" spans="1:23">
      <c r="A750" s="278"/>
      <c r="B750" s="67"/>
      <c r="C750" s="279"/>
      <c r="D750" s="280">
        <f>SUMPRODUCT((Archives!$N$1005:$N$10000=Lang!A$4)*(Archives!$F$1005:$F$10000=$A750)*-Archives!$A$1005:$A$10000)+SUMPRODUCT((Archives!$N$1005:$N$10000=Lang!A$5)*(Archives!$F$1005:$F$10000=$A750)*-Archives!$A$1005:$A$10000)-$C750+$I750</f>
        <v>0</v>
      </c>
      <c r="E750" s="281"/>
      <c r="F750" s="282"/>
      <c r="G750" s="283"/>
      <c r="H750" s="284"/>
      <c r="I750" s="319"/>
      <c r="J750" s="320"/>
      <c r="K750" s="321"/>
      <c r="L750" s="322"/>
      <c r="M750" s="323"/>
      <c r="N750" s="324"/>
      <c r="O750" s="325">
        <f t="shared" si="71"/>
        <v>0</v>
      </c>
      <c r="P750" s="326"/>
      <c r="Q750" s="338">
        <f>IF(ISBLANK(A750),0,IF(Set!$F$2="TTC",IF(P750=1,O750-(O750*100)/(100+Set!$C$2),(IF(P750=2,O750-(O750*100)/(100+Set!$C$3),0))),IF(P750=1,O750*Set!$C$2/(100),(IF(P750=2,O750*Set!$C$3/(100),0)))))</f>
        <v>0</v>
      </c>
      <c r="R750" s="335"/>
      <c r="S750" s="336">
        <f t="shared" si="72"/>
        <v>0</v>
      </c>
      <c r="T750" s="337">
        <f t="shared" si="73"/>
        <v>0</v>
      </c>
      <c r="U750" s="336">
        <f t="shared" si="74"/>
        <v>0</v>
      </c>
      <c r="V750" s="336">
        <f t="shared" si="75"/>
        <v>0</v>
      </c>
      <c r="W750" s="336">
        <f t="shared" si="76"/>
        <v>0</v>
      </c>
    </row>
    <row r="751" s="213" customFormat="1" hidden="1" spans="1:23">
      <c r="A751" s="278"/>
      <c r="B751" s="67"/>
      <c r="C751" s="279"/>
      <c r="D751" s="280">
        <f>SUMPRODUCT((Archives!$N$1005:$N$10000=Lang!A$4)*(Archives!$F$1005:$F$10000=$A751)*-Archives!$A$1005:$A$10000)+SUMPRODUCT((Archives!$N$1005:$N$10000=Lang!A$5)*(Archives!$F$1005:$F$10000=$A751)*-Archives!$A$1005:$A$10000)-$C751+$I751</f>
        <v>0</v>
      </c>
      <c r="E751" s="281"/>
      <c r="F751" s="282"/>
      <c r="G751" s="283"/>
      <c r="H751" s="284"/>
      <c r="I751" s="319"/>
      <c r="J751" s="320"/>
      <c r="K751" s="321"/>
      <c r="L751" s="322"/>
      <c r="M751" s="323"/>
      <c r="N751" s="324"/>
      <c r="O751" s="325">
        <f t="shared" si="71"/>
        <v>0</v>
      </c>
      <c r="P751" s="326"/>
      <c r="Q751" s="338">
        <f>IF(ISBLANK(A751),0,IF(Set!$F$2="TTC",IF(P751=1,O751-(O751*100)/(100+Set!$C$2),(IF(P751=2,O751-(O751*100)/(100+Set!$C$3),0))),IF(P751=1,O751*Set!$C$2/(100),(IF(P751=2,O751*Set!$C$3/(100),0)))))</f>
        <v>0</v>
      </c>
      <c r="R751" s="335"/>
      <c r="S751" s="336">
        <f t="shared" si="72"/>
        <v>0</v>
      </c>
      <c r="T751" s="337">
        <f t="shared" si="73"/>
        <v>0</v>
      </c>
      <c r="U751" s="336">
        <f t="shared" si="74"/>
        <v>0</v>
      </c>
      <c r="V751" s="336">
        <f t="shared" si="75"/>
        <v>0</v>
      </c>
      <c r="W751" s="336">
        <f t="shared" si="76"/>
        <v>0</v>
      </c>
    </row>
    <row r="752" s="213" customFormat="1" hidden="1" spans="1:23">
      <c r="A752" s="278"/>
      <c r="B752" s="67"/>
      <c r="C752" s="279"/>
      <c r="D752" s="280">
        <f>SUMPRODUCT((Archives!$N$1005:$N$10000=Lang!A$4)*(Archives!$F$1005:$F$10000=$A752)*-Archives!$A$1005:$A$10000)+SUMPRODUCT((Archives!$N$1005:$N$10000=Lang!A$5)*(Archives!$F$1005:$F$10000=$A752)*-Archives!$A$1005:$A$10000)-$C752+$I752</f>
        <v>0</v>
      </c>
      <c r="E752" s="281"/>
      <c r="F752" s="282"/>
      <c r="G752" s="283"/>
      <c r="H752" s="284"/>
      <c r="I752" s="319"/>
      <c r="J752" s="320"/>
      <c r="K752" s="321"/>
      <c r="L752" s="322"/>
      <c r="M752" s="323"/>
      <c r="N752" s="324"/>
      <c r="O752" s="325">
        <f t="shared" si="71"/>
        <v>0</v>
      </c>
      <c r="P752" s="326"/>
      <c r="Q752" s="338">
        <f>IF(ISBLANK(A752),0,IF(Set!$F$2="TTC",IF(P752=1,O752-(O752*100)/(100+Set!$C$2),(IF(P752=2,O752-(O752*100)/(100+Set!$C$3),0))),IF(P752=1,O752*Set!$C$2/(100),(IF(P752=2,O752*Set!$C$3/(100),0)))))</f>
        <v>0</v>
      </c>
      <c r="R752" s="335"/>
      <c r="S752" s="336">
        <f t="shared" si="72"/>
        <v>0</v>
      </c>
      <c r="T752" s="337">
        <f t="shared" si="73"/>
        <v>0</v>
      </c>
      <c r="U752" s="336">
        <f t="shared" si="74"/>
        <v>0</v>
      </c>
      <c r="V752" s="336">
        <f t="shared" si="75"/>
        <v>0</v>
      </c>
      <c r="W752" s="336">
        <f t="shared" si="76"/>
        <v>0</v>
      </c>
    </row>
    <row r="753" s="213" customFormat="1" hidden="1" spans="1:23">
      <c r="A753" s="278"/>
      <c r="B753" s="67"/>
      <c r="C753" s="279"/>
      <c r="D753" s="280">
        <f>SUMPRODUCT((Archives!$N$1005:$N$10000=Lang!A$4)*(Archives!$F$1005:$F$10000=$A753)*-Archives!$A$1005:$A$10000)+SUMPRODUCT((Archives!$N$1005:$N$10000=Lang!A$5)*(Archives!$F$1005:$F$10000=$A753)*-Archives!$A$1005:$A$10000)-$C753+$I753</f>
        <v>0</v>
      </c>
      <c r="E753" s="281"/>
      <c r="F753" s="282"/>
      <c r="G753" s="283"/>
      <c r="H753" s="284"/>
      <c r="I753" s="319"/>
      <c r="J753" s="320"/>
      <c r="K753" s="321"/>
      <c r="L753" s="322"/>
      <c r="M753" s="323"/>
      <c r="N753" s="324"/>
      <c r="O753" s="325">
        <f t="shared" si="71"/>
        <v>0</v>
      </c>
      <c r="P753" s="326"/>
      <c r="Q753" s="338">
        <f>IF(ISBLANK(A753),0,IF(Set!$F$2="TTC",IF(P753=1,O753-(O753*100)/(100+Set!$C$2),(IF(P753=2,O753-(O753*100)/(100+Set!$C$3),0))),IF(P753=1,O753*Set!$C$2/(100),(IF(P753=2,O753*Set!$C$3/(100),0)))))</f>
        <v>0</v>
      </c>
      <c r="R753" s="335"/>
      <c r="S753" s="336">
        <f t="shared" si="72"/>
        <v>0</v>
      </c>
      <c r="T753" s="337">
        <f t="shared" si="73"/>
        <v>0</v>
      </c>
      <c r="U753" s="336">
        <f t="shared" si="74"/>
        <v>0</v>
      </c>
      <c r="V753" s="336">
        <f t="shared" si="75"/>
        <v>0</v>
      </c>
      <c r="W753" s="336">
        <f t="shared" si="76"/>
        <v>0</v>
      </c>
    </row>
    <row r="754" s="213" customFormat="1" hidden="1" spans="1:23">
      <c r="A754" s="278"/>
      <c r="B754" s="67"/>
      <c r="C754" s="279"/>
      <c r="D754" s="280">
        <f>SUMPRODUCT((Archives!$N$1005:$N$10000=Lang!A$4)*(Archives!$F$1005:$F$10000=$A754)*-Archives!$A$1005:$A$10000)+SUMPRODUCT((Archives!$N$1005:$N$10000=Lang!A$5)*(Archives!$F$1005:$F$10000=$A754)*-Archives!$A$1005:$A$10000)-$C754+$I754</f>
        <v>0</v>
      </c>
      <c r="E754" s="281"/>
      <c r="F754" s="282"/>
      <c r="G754" s="283"/>
      <c r="H754" s="284"/>
      <c r="I754" s="319"/>
      <c r="J754" s="320"/>
      <c r="K754" s="321"/>
      <c r="L754" s="322"/>
      <c r="M754" s="323"/>
      <c r="N754" s="324"/>
      <c r="O754" s="325">
        <f t="shared" si="71"/>
        <v>0</v>
      </c>
      <c r="P754" s="326"/>
      <c r="Q754" s="338">
        <f>IF(ISBLANK(A754),0,IF(Set!$F$2="TTC",IF(P754=1,O754-(O754*100)/(100+Set!$C$2),(IF(P754=2,O754-(O754*100)/(100+Set!$C$3),0))),IF(P754=1,O754*Set!$C$2/(100),(IF(P754=2,O754*Set!$C$3/(100),0)))))</f>
        <v>0</v>
      </c>
      <c r="R754" s="335"/>
      <c r="S754" s="336">
        <f t="shared" si="72"/>
        <v>0</v>
      </c>
      <c r="T754" s="337">
        <f t="shared" si="73"/>
        <v>0</v>
      </c>
      <c r="U754" s="336">
        <f t="shared" si="74"/>
        <v>0</v>
      </c>
      <c r="V754" s="336">
        <f t="shared" si="75"/>
        <v>0</v>
      </c>
      <c r="W754" s="336">
        <f t="shared" si="76"/>
        <v>0</v>
      </c>
    </row>
    <row r="755" s="213" customFormat="1" hidden="1" spans="1:23">
      <c r="A755" s="278"/>
      <c r="B755" s="67"/>
      <c r="C755" s="279"/>
      <c r="D755" s="280">
        <f>SUMPRODUCT((Archives!$N$1005:$N$10000=Lang!A$4)*(Archives!$F$1005:$F$10000=$A755)*-Archives!$A$1005:$A$10000)+SUMPRODUCT((Archives!$N$1005:$N$10000=Lang!A$5)*(Archives!$F$1005:$F$10000=$A755)*-Archives!$A$1005:$A$10000)-$C755+$I755</f>
        <v>0</v>
      </c>
      <c r="E755" s="281"/>
      <c r="F755" s="282"/>
      <c r="G755" s="283"/>
      <c r="H755" s="284"/>
      <c r="I755" s="319"/>
      <c r="J755" s="320"/>
      <c r="K755" s="321"/>
      <c r="L755" s="322"/>
      <c r="M755" s="323"/>
      <c r="N755" s="324"/>
      <c r="O755" s="325">
        <f t="shared" si="71"/>
        <v>0</v>
      </c>
      <c r="P755" s="326"/>
      <c r="Q755" s="338">
        <f>IF(ISBLANK(A755),0,IF(Set!$F$2="TTC",IF(P755=1,O755-(O755*100)/(100+Set!$C$2),(IF(P755=2,O755-(O755*100)/(100+Set!$C$3),0))),IF(P755=1,O755*Set!$C$2/(100),(IF(P755=2,O755*Set!$C$3/(100),0)))))</f>
        <v>0</v>
      </c>
      <c r="R755" s="335"/>
      <c r="S755" s="336">
        <f t="shared" si="72"/>
        <v>0</v>
      </c>
      <c r="T755" s="337">
        <f t="shared" si="73"/>
        <v>0</v>
      </c>
      <c r="U755" s="336">
        <f t="shared" si="74"/>
        <v>0</v>
      </c>
      <c r="V755" s="336">
        <f t="shared" si="75"/>
        <v>0</v>
      </c>
      <c r="W755" s="336">
        <f t="shared" si="76"/>
        <v>0</v>
      </c>
    </row>
    <row r="756" s="213" customFormat="1" hidden="1" spans="1:23">
      <c r="A756" s="278"/>
      <c r="B756" s="67"/>
      <c r="C756" s="279"/>
      <c r="D756" s="280">
        <f>SUMPRODUCT((Archives!$N$1005:$N$10000=Lang!A$4)*(Archives!$F$1005:$F$10000=$A756)*-Archives!$A$1005:$A$10000)+SUMPRODUCT((Archives!$N$1005:$N$10000=Lang!A$5)*(Archives!$F$1005:$F$10000=$A756)*-Archives!$A$1005:$A$10000)-$C756+$I756</f>
        <v>0</v>
      </c>
      <c r="E756" s="281"/>
      <c r="F756" s="282"/>
      <c r="G756" s="283"/>
      <c r="H756" s="284"/>
      <c r="I756" s="319"/>
      <c r="J756" s="320"/>
      <c r="K756" s="321"/>
      <c r="L756" s="322"/>
      <c r="M756" s="323"/>
      <c r="N756" s="324"/>
      <c r="O756" s="325">
        <f t="shared" si="71"/>
        <v>0</v>
      </c>
      <c r="P756" s="326"/>
      <c r="Q756" s="338">
        <f>IF(ISBLANK(A756),0,IF(Set!$F$2="TTC",IF(P756=1,O756-(O756*100)/(100+Set!$C$2),(IF(P756=2,O756-(O756*100)/(100+Set!$C$3),0))),IF(P756=1,O756*Set!$C$2/(100),(IF(P756=2,O756*Set!$C$3/(100),0)))))</f>
        <v>0</v>
      </c>
      <c r="R756" s="335"/>
      <c r="S756" s="336">
        <f t="shared" si="72"/>
        <v>0</v>
      </c>
      <c r="T756" s="337">
        <f t="shared" si="73"/>
        <v>0</v>
      </c>
      <c r="U756" s="336">
        <f t="shared" si="74"/>
        <v>0</v>
      </c>
      <c r="V756" s="336">
        <f t="shared" si="75"/>
        <v>0</v>
      </c>
      <c r="W756" s="336">
        <f t="shared" si="76"/>
        <v>0</v>
      </c>
    </row>
    <row r="757" s="213" customFormat="1" hidden="1" spans="1:23">
      <c r="A757" s="278"/>
      <c r="B757" s="67"/>
      <c r="C757" s="279"/>
      <c r="D757" s="280">
        <f>SUMPRODUCT((Archives!$N$1005:$N$10000=Lang!A$4)*(Archives!$F$1005:$F$10000=$A757)*-Archives!$A$1005:$A$10000)+SUMPRODUCT((Archives!$N$1005:$N$10000=Lang!A$5)*(Archives!$F$1005:$F$10000=$A757)*-Archives!$A$1005:$A$10000)-$C757+$I757</f>
        <v>0</v>
      </c>
      <c r="E757" s="281"/>
      <c r="F757" s="282"/>
      <c r="G757" s="283"/>
      <c r="H757" s="284"/>
      <c r="I757" s="319"/>
      <c r="J757" s="320"/>
      <c r="K757" s="321"/>
      <c r="L757" s="322"/>
      <c r="M757" s="323"/>
      <c r="N757" s="324"/>
      <c r="O757" s="325">
        <f t="shared" si="71"/>
        <v>0</v>
      </c>
      <c r="P757" s="326"/>
      <c r="Q757" s="338">
        <f>IF(ISBLANK(A757),0,IF(Set!$F$2="TTC",IF(P757=1,O757-(O757*100)/(100+Set!$C$2),(IF(P757=2,O757-(O757*100)/(100+Set!$C$3),0))),IF(P757=1,O757*Set!$C$2/(100),(IF(P757=2,O757*Set!$C$3/(100),0)))))</f>
        <v>0</v>
      </c>
      <c r="R757" s="335"/>
      <c r="S757" s="336">
        <f t="shared" si="72"/>
        <v>0</v>
      </c>
      <c r="T757" s="337">
        <f t="shared" si="73"/>
        <v>0</v>
      </c>
      <c r="U757" s="336">
        <f t="shared" si="74"/>
        <v>0</v>
      </c>
      <c r="V757" s="336">
        <f t="shared" si="75"/>
        <v>0</v>
      </c>
      <c r="W757" s="336">
        <f t="shared" si="76"/>
        <v>0</v>
      </c>
    </row>
    <row r="758" s="213" customFormat="1" hidden="1" spans="1:23">
      <c r="A758" s="278"/>
      <c r="B758" s="67"/>
      <c r="C758" s="279"/>
      <c r="D758" s="280">
        <f>SUMPRODUCT((Archives!$N$1005:$N$10000=Lang!A$4)*(Archives!$F$1005:$F$10000=$A758)*-Archives!$A$1005:$A$10000)+SUMPRODUCT((Archives!$N$1005:$N$10000=Lang!A$5)*(Archives!$F$1005:$F$10000=$A758)*-Archives!$A$1005:$A$10000)-$C758+$I758</f>
        <v>0</v>
      </c>
      <c r="E758" s="281"/>
      <c r="F758" s="282"/>
      <c r="G758" s="283"/>
      <c r="H758" s="284"/>
      <c r="I758" s="319"/>
      <c r="J758" s="320"/>
      <c r="K758" s="321"/>
      <c r="L758" s="322"/>
      <c r="M758" s="323"/>
      <c r="N758" s="324"/>
      <c r="O758" s="325">
        <f t="shared" si="71"/>
        <v>0</v>
      </c>
      <c r="P758" s="326"/>
      <c r="Q758" s="338">
        <f>IF(ISBLANK(A758),0,IF(Set!$F$2="TTC",IF(P758=1,O758-(O758*100)/(100+Set!$C$2),(IF(P758=2,O758-(O758*100)/(100+Set!$C$3),0))),IF(P758=1,O758*Set!$C$2/(100),(IF(P758=2,O758*Set!$C$3/(100),0)))))</f>
        <v>0</v>
      </c>
      <c r="R758" s="335"/>
      <c r="S758" s="336">
        <f t="shared" si="72"/>
        <v>0</v>
      </c>
      <c r="T758" s="337">
        <f t="shared" si="73"/>
        <v>0</v>
      </c>
      <c r="U758" s="336">
        <f t="shared" si="74"/>
        <v>0</v>
      </c>
      <c r="V758" s="336">
        <f t="shared" si="75"/>
        <v>0</v>
      </c>
      <c r="W758" s="336">
        <f t="shared" si="76"/>
        <v>0</v>
      </c>
    </row>
    <row r="759" s="213" customFormat="1" hidden="1" spans="1:23">
      <c r="A759" s="278"/>
      <c r="B759" s="67"/>
      <c r="C759" s="279"/>
      <c r="D759" s="280">
        <f>SUMPRODUCT((Archives!$N$1005:$N$10000=Lang!A$4)*(Archives!$F$1005:$F$10000=$A759)*-Archives!$A$1005:$A$10000)+SUMPRODUCT((Archives!$N$1005:$N$10000=Lang!A$5)*(Archives!$F$1005:$F$10000=$A759)*-Archives!$A$1005:$A$10000)-$C759+$I759</f>
        <v>0</v>
      </c>
      <c r="E759" s="281"/>
      <c r="F759" s="282"/>
      <c r="G759" s="283"/>
      <c r="H759" s="284"/>
      <c r="I759" s="319"/>
      <c r="J759" s="320"/>
      <c r="K759" s="321"/>
      <c r="L759" s="322"/>
      <c r="M759" s="323"/>
      <c r="N759" s="324"/>
      <c r="O759" s="325">
        <f t="shared" si="71"/>
        <v>0</v>
      </c>
      <c r="P759" s="326"/>
      <c r="Q759" s="338">
        <f>IF(ISBLANK(A759),0,IF(Set!$F$2="TTC",IF(P759=1,O759-(O759*100)/(100+Set!$C$2),(IF(P759=2,O759-(O759*100)/(100+Set!$C$3),0))),IF(P759=1,O759*Set!$C$2/(100),(IF(P759=2,O759*Set!$C$3/(100),0)))))</f>
        <v>0</v>
      </c>
      <c r="R759" s="335"/>
      <c r="S759" s="336">
        <f t="shared" si="72"/>
        <v>0</v>
      </c>
      <c r="T759" s="337">
        <f t="shared" si="73"/>
        <v>0</v>
      </c>
      <c r="U759" s="336">
        <f t="shared" si="74"/>
        <v>0</v>
      </c>
      <c r="V759" s="336">
        <f t="shared" si="75"/>
        <v>0</v>
      </c>
      <c r="W759" s="336">
        <f t="shared" si="76"/>
        <v>0</v>
      </c>
    </row>
    <row r="760" s="213" customFormat="1" hidden="1" spans="1:23">
      <c r="A760" s="278"/>
      <c r="B760" s="67"/>
      <c r="C760" s="279"/>
      <c r="D760" s="280">
        <f>SUMPRODUCT((Archives!$N$1005:$N$10000=Lang!A$4)*(Archives!$F$1005:$F$10000=$A760)*-Archives!$A$1005:$A$10000)+SUMPRODUCT((Archives!$N$1005:$N$10000=Lang!A$5)*(Archives!$F$1005:$F$10000=$A760)*-Archives!$A$1005:$A$10000)-$C760+$I760</f>
        <v>0</v>
      </c>
      <c r="E760" s="281"/>
      <c r="F760" s="282"/>
      <c r="G760" s="283"/>
      <c r="H760" s="284"/>
      <c r="I760" s="319"/>
      <c r="J760" s="320"/>
      <c r="K760" s="321"/>
      <c r="L760" s="322"/>
      <c r="M760" s="323"/>
      <c r="N760" s="324"/>
      <c r="O760" s="325">
        <f t="shared" si="71"/>
        <v>0</v>
      </c>
      <c r="P760" s="326"/>
      <c r="Q760" s="338">
        <f>IF(ISBLANK(A760),0,IF(Set!$F$2="TTC",IF(P760=1,O760-(O760*100)/(100+Set!$C$2),(IF(P760=2,O760-(O760*100)/(100+Set!$C$3),0))),IF(P760=1,O760*Set!$C$2/(100),(IF(P760=2,O760*Set!$C$3/(100),0)))))</f>
        <v>0</v>
      </c>
      <c r="R760" s="335"/>
      <c r="S760" s="336">
        <f t="shared" si="72"/>
        <v>0</v>
      </c>
      <c r="T760" s="337">
        <f t="shared" si="73"/>
        <v>0</v>
      </c>
      <c r="U760" s="336">
        <f t="shared" si="74"/>
        <v>0</v>
      </c>
      <c r="V760" s="336">
        <f t="shared" si="75"/>
        <v>0</v>
      </c>
      <c r="W760" s="336">
        <f t="shared" si="76"/>
        <v>0</v>
      </c>
    </row>
    <row r="761" s="213" customFormat="1" hidden="1" spans="1:23">
      <c r="A761" s="278"/>
      <c r="B761" s="67"/>
      <c r="C761" s="279"/>
      <c r="D761" s="280">
        <f>SUMPRODUCT((Archives!$N$1005:$N$10000=Lang!A$4)*(Archives!$F$1005:$F$10000=$A761)*-Archives!$A$1005:$A$10000)+SUMPRODUCT((Archives!$N$1005:$N$10000=Lang!A$5)*(Archives!$F$1005:$F$10000=$A761)*-Archives!$A$1005:$A$10000)-$C761+$I761</f>
        <v>0</v>
      </c>
      <c r="E761" s="281"/>
      <c r="F761" s="282"/>
      <c r="G761" s="283"/>
      <c r="H761" s="284"/>
      <c r="I761" s="319"/>
      <c r="J761" s="320"/>
      <c r="K761" s="321"/>
      <c r="L761" s="322"/>
      <c r="M761" s="323"/>
      <c r="N761" s="324"/>
      <c r="O761" s="325">
        <f t="shared" si="71"/>
        <v>0</v>
      </c>
      <c r="P761" s="326"/>
      <c r="Q761" s="338">
        <f>IF(ISBLANK(A761),0,IF(Set!$F$2="TTC",IF(P761=1,O761-(O761*100)/(100+Set!$C$2),(IF(P761=2,O761-(O761*100)/(100+Set!$C$3),0))),IF(P761=1,O761*Set!$C$2/(100),(IF(P761=2,O761*Set!$C$3/(100),0)))))</f>
        <v>0</v>
      </c>
      <c r="R761" s="335"/>
      <c r="S761" s="336">
        <f t="shared" si="72"/>
        <v>0</v>
      </c>
      <c r="T761" s="337">
        <f t="shared" si="73"/>
        <v>0</v>
      </c>
      <c r="U761" s="336">
        <f t="shared" si="74"/>
        <v>0</v>
      </c>
      <c r="V761" s="336">
        <f t="shared" si="75"/>
        <v>0</v>
      </c>
      <c r="W761" s="336">
        <f t="shared" si="76"/>
        <v>0</v>
      </c>
    </row>
    <row r="762" s="213" customFormat="1" hidden="1" spans="1:23">
      <c r="A762" s="278"/>
      <c r="B762" s="67"/>
      <c r="C762" s="279"/>
      <c r="D762" s="280">
        <f>SUMPRODUCT((Archives!$N$1005:$N$10000=Lang!A$4)*(Archives!$F$1005:$F$10000=$A762)*-Archives!$A$1005:$A$10000)+SUMPRODUCT((Archives!$N$1005:$N$10000=Lang!A$5)*(Archives!$F$1005:$F$10000=$A762)*-Archives!$A$1005:$A$10000)-$C762+$I762</f>
        <v>0</v>
      </c>
      <c r="E762" s="281"/>
      <c r="F762" s="282"/>
      <c r="G762" s="283"/>
      <c r="H762" s="284"/>
      <c r="I762" s="319"/>
      <c r="J762" s="320"/>
      <c r="K762" s="321"/>
      <c r="L762" s="322"/>
      <c r="M762" s="323"/>
      <c r="N762" s="324"/>
      <c r="O762" s="325">
        <f t="shared" si="71"/>
        <v>0</v>
      </c>
      <c r="P762" s="326"/>
      <c r="Q762" s="338">
        <f>IF(ISBLANK(A762),0,IF(Set!$F$2="TTC",IF(P762=1,O762-(O762*100)/(100+Set!$C$2),(IF(P762=2,O762-(O762*100)/(100+Set!$C$3),0))),IF(P762=1,O762*Set!$C$2/(100),(IF(P762=2,O762*Set!$C$3/(100),0)))))</f>
        <v>0</v>
      </c>
      <c r="R762" s="335"/>
      <c r="S762" s="336">
        <f t="shared" si="72"/>
        <v>0</v>
      </c>
      <c r="T762" s="337">
        <f t="shared" si="73"/>
        <v>0</v>
      </c>
      <c r="U762" s="336">
        <f t="shared" si="74"/>
        <v>0</v>
      </c>
      <c r="V762" s="336">
        <f t="shared" si="75"/>
        <v>0</v>
      </c>
      <c r="W762" s="336">
        <f t="shared" si="76"/>
        <v>0</v>
      </c>
    </row>
    <row r="763" s="213" customFormat="1" hidden="1" spans="1:23">
      <c r="A763" s="278"/>
      <c r="B763" s="67"/>
      <c r="C763" s="279"/>
      <c r="D763" s="280">
        <f>SUMPRODUCT((Archives!$N$1005:$N$10000=Lang!A$4)*(Archives!$F$1005:$F$10000=$A763)*-Archives!$A$1005:$A$10000)+SUMPRODUCT((Archives!$N$1005:$N$10000=Lang!A$5)*(Archives!$F$1005:$F$10000=$A763)*-Archives!$A$1005:$A$10000)-$C763+$I763</f>
        <v>0</v>
      </c>
      <c r="E763" s="281"/>
      <c r="F763" s="282"/>
      <c r="G763" s="283"/>
      <c r="H763" s="284"/>
      <c r="I763" s="319"/>
      <c r="J763" s="320"/>
      <c r="K763" s="321"/>
      <c r="L763" s="322"/>
      <c r="M763" s="323"/>
      <c r="N763" s="324"/>
      <c r="O763" s="325">
        <f t="shared" si="71"/>
        <v>0</v>
      </c>
      <c r="P763" s="326"/>
      <c r="Q763" s="338">
        <f>IF(ISBLANK(A763),0,IF(Set!$F$2="TTC",IF(P763=1,O763-(O763*100)/(100+Set!$C$2),(IF(P763=2,O763-(O763*100)/(100+Set!$C$3),0))),IF(P763=1,O763*Set!$C$2/(100),(IF(P763=2,O763*Set!$C$3/(100),0)))))</f>
        <v>0</v>
      </c>
      <c r="R763" s="335"/>
      <c r="S763" s="336">
        <f t="shared" si="72"/>
        <v>0</v>
      </c>
      <c r="T763" s="337">
        <f t="shared" si="73"/>
        <v>0</v>
      </c>
      <c r="U763" s="336">
        <f t="shared" si="74"/>
        <v>0</v>
      </c>
      <c r="V763" s="336">
        <f t="shared" si="75"/>
        <v>0</v>
      </c>
      <c r="W763" s="336">
        <f t="shared" si="76"/>
        <v>0</v>
      </c>
    </row>
    <row r="764" s="213" customFormat="1" hidden="1" spans="1:23">
      <c r="A764" s="278"/>
      <c r="B764" s="67"/>
      <c r="C764" s="279"/>
      <c r="D764" s="280">
        <f>SUMPRODUCT((Archives!$N$1005:$N$10000=Lang!A$4)*(Archives!$F$1005:$F$10000=$A764)*-Archives!$A$1005:$A$10000)+SUMPRODUCT((Archives!$N$1005:$N$10000=Lang!A$5)*(Archives!$F$1005:$F$10000=$A764)*-Archives!$A$1005:$A$10000)-$C764+$I764</f>
        <v>0</v>
      </c>
      <c r="E764" s="281"/>
      <c r="F764" s="282"/>
      <c r="G764" s="283"/>
      <c r="H764" s="284"/>
      <c r="I764" s="319"/>
      <c r="J764" s="320"/>
      <c r="K764" s="321"/>
      <c r="L764" s="322"/>
      <c r="M764" s="323"/>
      <c r="N764" s="324"/>
      <c r="O764" s="325">
        <f t="shared" si="71"/>
        <v>0</v>
      </c>
      <c r="P764" s="326"/>
      <c r="Q764" s="338">
        <f>IF(ISBLANK(A764),0,IF(Set!$F$2="TTC",IF(P764=1,O764-(O764*100)/(100+Set!$C$2),(IF(P764=2,O764-(O764*100)/(100+Set!$C$3),0))),IF(P764=1,O764*Set!$C$2/(100),(IF(P764=2,O764*Set!$C$3/(100),0)))))</f>
        <v>0</v>
      </c>
      <c r="R764" s="335"/>
      <c r="S764" s="336">
        <f t="shared" si="72"/>
        <v>0</v>
      </c>
      <c r="T764" s="337">
        <f t="shared" si="73"/>
        <v>0</v>
      </c>
      <c r="U764" s="336">
        <f t="shared" si="74"/>
        <v>0</v>
      </c>
      <c r="V764" s="336">
        <f t="shared" si="75"/>
        <v>0</v>
      </c>
      <c r="W764" s="336">
        <f t="shared" si="76"/>
        <v>0</v>
      </c>
    </row>
    <row r="765" s="213" customFormat="1" hidden="1" spans="1:23">
      <c r="A765" s="278"/>
      <c r="B765" s="67"/>
      <c r="C765" s="279"/>
      <c r="D765" s="280">
        <f>SUMPRODUCT((Archives!$N$1005:$N$10000=Lang!A$4)*(Archives!$F$1005:$F$10000=$A765)*-Archives!$A$1005:$A$10000)+SUMPRODUCT((Archives!$N$1005:$N$10000=Lang!A$5)*(Archives!$F$1005:$F$10000=$A765)*-Archives!$A$1005:$A$10000)-$C765+$I765</f>
        <v>0</v>
      </c>
      <c r="E765" s="281"/>
      <c r="F765" s="282"/>
      <c r="G765" s="283"/>
      <c r="H765" s="284"/>
      <c r="I765" s="319"/>
      <c r="J765" s="320"/>
      <c r="K765" s="321"/>
      <c r="L765" s="322"/>
      <c r="M765" s="323"/>
      <c r="N765" s="324"/>
      <c r="O765" s="325">
        <f t="shared" si="71"/>
        <v>0</v>
      </c>
      <c r="P765" s="326"/>
      <c r="Q765" s="338">
        <f>IF(ISBLANK(A765),0,IF(Set!$F$2="TTC",IF(P765=1,O765-(O765*100)/(100+Set!$C$2),(IF(P765=2,O765-(O765*100)/(100+Set!$C$3),0))),IF(P765=1,O765*Set!$C$2/(100),(IF(P765=2,O765*Set!$C$3/(100),0)))))</f>
        <v>0</v>
      </c>
      <c r="R765" s="335"/>
      <c r="S765" s="336">
        <f t="shared" si="72"/>
        <v>0</v>
      </c>
      <c r="T765" s="337">
        <f t="shared" si="73"/>
        <v>0</v>
      </c>
      <c r="U765" s="336">
        <f t="shared" si="74"/>
        <v>0</v>
      </c>
      <c r="V765" s="336">
        <f t="shared" si="75"/>
        <v>0</v>
      </c>
      <c r="W765" s="336">
        <f t="shared" si="76"/>
        <v>0</v>
      </c>
    </row>
    <row r="766" s="213" customFormat="1" hidden="1" spans="1:23">
      <c r="A766" s="278"/>
      <c r="B766" s="67"/>
      <c r="C766" s="279"/>
      <c r="D766" s="280">
        <f>SUMPRODUCT((Archives!$N$1005:$N$10000=Lang!A$4)*(Archives!$F$1005:$F$10000=$A766)*-Archives!$A$1005:$A$10000)+SUMPRODUCT((Archives!$N$1005:$N$10000=Lang!A$5)*(Archives!$F$1005:$F$10000=$A766)*-Archives!$A$1005:$A$10000)-$C766+$I766</f>
        <v>0</v>
      </c>
      <c r="E766" s="281"/>
      <c r="F766" s="282"/>
      <c r="G766" s="283"/>
      <c r="H766" s="284"/>
      <c r="I766" s="319"/>
      <c r="J766" s="320"/>
      <c r="K766" s="321"/>
      <c r="L766" s="322"/>
      <c r="M766" s="323"/>
      <c r="N766" s="324"/>
      <c r="O766" s="325">
        <f t="shared" si="71"/>
        <v>0</v>
      </c>
      <c r="P766" s="326"/>
      <c r="Q766" s="338">
        <f>IF(ISBLANK(A766),0,IF(Set!$F$2="TTC",IF(P766=1,O766-(O766*100)/(100+Set!$C$2),(IF(P766=2,O766-(O766*100)/(100+Set!$C$3),0))),IF(P766=1,O766*Set!$C$2/(100),(IF(P766=2,O766*Set!$C$3/(100),0)))))</f>
        <v>0</v>
      </c>
      <c r="R766" s="335"/>
      <c r="S766" s="336">
        <f t="shared" si="72"/>
        <v>0</v>
      </c>
      <c r="T766" s="337">
        <f t="shared" si="73"/>
        <v>0</v>
      </c>
      <c r="U766" s="336">
        <f t="shared" si="74"/>
        <v>0</v>
      </c>
      <c r="V766" s="336">
        <f t="shared" si="75"/>
        <v>0</v>
      </c>
      <c r="W766" s="336">
        <f t="shared" si="76"/>
        <v>0</v>
      </c>
    </row>
    <row r="767" s="213" customFormat="1" hidden="1" spans="1:23">
      <c r="A767" s="278"/>
      <c r="B767" s="67"/>
      <c r="C767" s="279"/>
      <c r="D767" s="280">
        <f>SUMPRODUCT((Archives!$N$1005:$N$10000=Lang!A$4)*(Archives!$F$1005:$F$10000=$A767)*-Archives!$A$1005:$A$10000)+SUMPRODUCT((Archives!$N$1005:$N$10000=Lang!A$5)*(Archives!$F$1005:$F$10000=$A767)*-Archives!$A$1005:$A$10000)-$C767+$I767</f>
        <v>0</v>
      </c>
      <c r="E767" s="281"/>
      <c r="F767" s="282"/>
      <c r="G767" s="283"/>
      <c r="H767" s="284"/>
      <c r="I767" s="319"/>
      <c r="J767" s="320"/>
      <c r="K767" s="321"/>
      <c r="L767" s="322"/>
      <c r="M767" s="323"/>
      <c r="N767" s="324"/>
      <c r="O767" s="325">
        <f t="shared" si="71"/>
        <v>0</v>
      </c>
      <c r="P767" s="326"/>
      <c r="Q767" s="338">
        <f>IF(ISBLANK(A767),0,IF(Set!$F$2="TTC",IF(P767=1,O767-(O767*100)/(100+Set!$C$2),(IF(P767=2,O767-(O767*100)/(100+Set!$C$3),0))),IF(P767=1,O767*Set!$C$2/(100),(IF(P767=2,O767*Set!$C$3/(100),0)))))</f>
        <v>0</v>
      </c>
      <c r="R767" s="335"/>
      <c r="S767" s="336">
        <f t="shared" si="72"/>
        <v>0</v>
      </c>
      <c r="T767" s="337">
        <f t="shared" si="73"/>
        <v>0</v>
      </c>
      <c r="U767" s="336">
        <f t="shared" si="74"/>
        <v>0</v>
      </c>
      <c r="V767" s="336">
        <f t="shared" si="75"/>
        <v>0</v>
      </c>
      <c r="W767" s="336">
        <f t="shared" si="76"/>
        <v>0</v>
      </c>
    </row>
    <row r="768" s="213" customFormat="1" hidden="1" spans="1:23">
      <c r="A768" s="278"/>
      <c r="B768" s="67"/>
      <c r="C768" s="279"/>
      <c r="D768" s="280">
        <f>SUMPRODUCT((Archives!$N$1005:$N$10000=Lang!A$4)*(Archives!$F$1005:$F$10000=$A768)*-Archives!$A$1005:$A$10000)+SUMPRODUCT((Archives!$N$1005:$N$10000=Lang!A$5)*(Archives!$F$1005:$F$10000=$A768)*-Archives!$A$1005:$A$10000)-$C768+$I768</f>
        <v>0</v>
      </c>
      <c r="E768" s="281"/>
      <c r="F768" s="282"/>
      <c r="G768" s="283"/>
      <c r="H768" s="284"/>
      <c r="I768" s="319"/>
      <c r="J768" s="320"/>
      <c r="K768" s="321"/>
      <c r="L768" s="322"/>
      <c r="M768" s="323"/>
      <c r="N768" s="324"/>
      <c r="O768" s="325">
        <f t="shared" si="71"/>
        <v>0</v>
      </c>
      <c r="P768" s="326"/>
      <c r="Q768" s="338">
        <f>IF(ISBLANK(A768),0,IF(Set!$F$2="TTC",IF(P768=1,O768-(O768*100)/(100+Set!$C$2),(IF(P768=2,O768-(O768*100)/(100+Set!$C$3),0))),IF(P768=1,O768*Set!$C$2/(100),(IF(P768=2,O768*Set!$C$3/(100),0)))))</f>
        <v>0</v>
      </c>
      <c r="R768" s="335"/>
      <c r="S768" s="336">
        <f t="shared" si="72"/>
        <v>0</v>
      </c>
      <c r="T768" s="337">
        <f t="shared" si="73"/>
        <v>0</v>
      </c>
      <c r="U768" s="336">
        <f t="shared" si="74"/>
        <v>0</v>
      </c>
      <c r="V768" s="336">
        <f t="shared" si="75"/>
        <v>0</v>
      </c>
      <c r="W768" s="336">
        <f t="shared" si="76"/>
        <v>0</v>
      </c>
    </row>
    <row r="769" s="213" customFormat="1" hidden="1" spans="1:23">
      <c r="A769" s="278"/>
      <c r="B769" s="67"/>
      <c r="C769" s="279"/>
      <c r="D769" s="280">
        <f>SUMPRODUCT((Archives!$N$1005:$N$10000=Lang!A$4)*(Archives!$F$1005:$F$10000=$A769)*-Archives!$A$1005:$A$10000)+SUMPRODUCT((Archives!$N$1005:$N$10000=Lang!A$5)*(Archives!$F$1005:$F$10000=$A769)*-Archives!$A$1005:$A$10000)-$C769+$I769</f>
        <v>0</v>
      </c>
      <c r="E769" s="281"/>
      <c r="F769" s="282"/>
      <c r="G769" s="283"/>
      <c r="H769" s="284"/>
      <c r="I769" s="319"/>
      <c r="J769" s="320"/>
      <c r="K769" s="321"/>
      <c r="L769" s="322"/>
      <c r="M769" s="323"/>
      <c r="N769" s="324"/>
      <c r="O769" s="325">
        <f t="shared" si="71"/>
        <v>0</v>
      </c>
      <c r="P769" s="326"/>
      <c r="Q769" s="338">
        <f>IF(ISBLANK(A769),0,IF(Set!$F$2="TTC",IF(P769=1,O769-(O769*100)/(100+Set!$C$2),(IF(P769=2,O769-(O769*100)/(100+Set!$C$3),0))),IF(P769=1,O769*Set!$C$2/(100),(IF(P769=2,O769*Set!$C$3/(100),0)))))</f>
        <v>0</v>
      </c>
      <c r="R769" s="335"/>
      <c r="S769" s="336">
        <f t="shared" si="72"/>
        <v>0</v>
      </c>
      <c r="T769" s="337">
        <f t="shared" si="73"/>
        <v>0</v>
      </c>
      <c r="U769" s="336">
        <f t="shared" si="74"/>
        <v>0</v>
      </c>
      <c r="V769" s="336">
        <f t="shared" si="75"/>
        <v>0</v>
      </c>
      <c r="W769" s="336">
        <f t="shared" si="76"/>
        <v>0</v>
      </c>
    </row>
    <row r="770" s="213" customFormat="1" hidden="1" spans="1:23">
      <c r="A770" s="278"/>
      <c r="B770" s="67"/>
      <c r="C770" s="279"/>
      <c r="D770" s="280">
        <f>SUMPRODUCT((Archives!$N$1005:$N$10000=Lang!A$4)*(Archives!$F$1005:$F$10000=$A770)*-Archives!$A$1005:$A$10000)+SUMPRODUCT((Archives!$N$1005:$N$10000=Lang!A$5)*(Archives!$F$1005:$F$10000=$A770)*-Archives!$A$1005:$A$10000)-$C770+$I770</f>
        <v>0</v>
      </c>
      <c r="E770" s="281"/>
      <c r="F770" s="282"/>
      <c r="G770" s="283"/>
      <c r="H770" s="284"/>
      <c r="I770" s="319"/>
      <c r="J770" s="320"/>
      <c r="K770" s="321"/>
      <c r="L770" s="322"/>
      <c r="M770" s="323"/>
      <c r="N770" s="324"/>
      <c r="O770" s="325">
        <f t="shared" si="71"/>
        <v>0</v>
      </c>
      <c r="P770" s="326"/>
      <c r="Q770" s="338">
        <f>IF(ISBLANK(A770),0,IF(Set!$F$2="TTC",IF(P770=1,O770-(O770*100)/(100+Set!$C$2),(IF(P770=2,O770-(O770*100)/(100+Set!$C$3),0))),IF(P770=1,O770*Set!$C$2/(100),(IF(P770=2,O770*Set!$C$3/(100),0)))))</f>
        <v>0</v>
      </c>
      <c r="R770" s="335"/>
      <c r="S770" s="336">
        <f t="shared" si="72"/>
        <v>0</v>
      </c>
      <c r="T770" s="337">
        <f t="shared" si="73"/>
        <v>0</v>
      </c>
      <c r="U770" s="336">
        <f t="shared" si="74"/>
        <v>0</v>
      </c>
      <c r="V770" s="336">
        <f t="shared" si="75"/>
        <v>0</v>
      </c>
      <c r="W770" s="336">
        <f t="shared" si="76"/>
        <v>0</v>
      </c>
    </row>
    <row r="771" s="213" customFormat="1" hidden="1" spans="1:23">
      <c r="A771" s="278"/>
      <c r="B771" s="67"/>
      <c r="C771" s="279"/>
      <c r="D771" s="280">
        <f>SUMPRODUCT((Archives!$N$1005:$N$10000=Lang!A$4)*(Archives!$F$1005:$F$10000=$A771)*-Archives!$A$1005:$A$10000)+SUMPRODUCT((Archives!$N$1005:$N$10000=Lang!A$5)*(Archives!$F$1005:$F$10000=$A771)*-Archives!$A$1005:$A$10000)-$C771+$I771</f>
        <v>0</v>
      </c>
      <c r="E771" s="281"/>
      <c r="F771" s="282"/>
      <c r="G771" s="283"/>
      <c r="H771" s="284"/>
      <c r="I771" s="319"/>
      <c r="J771" s="320"/>
      <c r="K771" s="321"/>
      <c r="L771" s="322"/>
      <c r="M771" s="323"/>
      <c r="N771" s="324"/>
      <c r="O771" s="325">
        <f t="shared" si="71"/>
        <v>0</v>
      </c>
      <c r="P771" s="326"/>
      <c r="Q771" s="338">
        <f>IF(ISBLANK(A771),0,IF(Set!$F$2="TTC",IF(P771=1,O771-(O771*100)/(100+Set!$C$2),(IF(P771=2,O771-(O771*100)/(100+Set!$C$3),0))),IF(P771=1,O771*Set!$C$2/(100),(IF(P771=2,O771*Set!$C$3/(100),0)))))</f>
        <v>0</v>
      </c>
      <c r="R771" s="335"/>
      <c r="S771" s="336">
        <f t="shared" si="72"/>
        <v>0</v>
      </c>
      <c r="T771" s="337">
        <f t="shared" si="73"/>
        <v>0</v>
      </c>
      <c r="U771" s="336">
        <f t="shared" si="74"/>
        <v>0</v>
      </c>
      <c r="V771" s="336">
        <f t="shared" si="75"/>
        <v>0</v>
      </c>
      <c r="W771" s="336">
        <f t="shared" si="76"/>
        <v>0</v>
      </c>
    </row>
    <row r="772" s="213" customFormat="1" hidden="1" spans="1:23">
      <c r="A772" s="278"/>
      <c r="B772" s="67"/>
      <c r="C772" s="279"/>
      <c r="D772" s="280">
        <f>SUMPRODUCT((Archives!$N$1005:$N$10000=Lang!A$4)*(Archives!$F$1005:$F$10000=$A772)*-Archives!$A$1005:$A$10000)+SUMPRODUCT((Archives!$N$1005:$N$10000=Lang!A$5)*(Archives!$F$1005:$F$10000=$A772)*-Archives!$A$1005:$A$10000)-$C772+$I772</f>
        <v>0</v>
      </c>
      <c r="E772" s="281"/>
      <c r="F772" s="282"/>
      <c r="G772" s="283"/>
      <c r="H772" s="284"/>
      <c r="I772" s="319"/>
      <c r="J772" s="320"/>
      <c r="K772" s="321"/>
      <c r="L772" s="322"/>
      <c r="M772" s="323"/>
      <c r="N772" s="324"/>
      <c r="O772" s="325">
        <f t="shared" si="71"/>
        <v>0</v>
      </c>
      <c r="P772" s="326"/>
      <c r="Q772" s="338">
        <f>IF(ISBLANK(A772),0,IF(Set!$F$2="TTC",IF(P772=1,O772-(O772*100)/(100+Set!$C$2),(IF(P772=2,O772-(O772*100)/(100+Set!$C$3),0))),IF(P772=1,O772*Set!$C$2/(100),(IF(P772=2,O772*Set!$C$3/(100),0)))))</f>
        <v>0</v>
      </c>
      <c r="R772" s="335"/>
      <c r="S772" s="336">
        <f t="shared" si="72"/>
        <v>0</v>
      </c>
      <c r="T772" s="337">
        <f t="shared" si="73"/>
        <v>0</v>
      </c>
      <c r="U772" s="336">
        <f t="shared" si="74"/>
        <v>0</v>
      </c>
      <c r="V772" s="336">
        <f t="shared" si="75"/>
        <v>0</v>
      </c>
      <c r="W772" s="336">
        <f t="shared" si="76"/>
        <v>0</v>
      </c>
    </row>
    <row r="773" s="213" customFormat="1" hidden="1" spans="1:23">
      <c r="A773" s="278"/>
      <c r="B773" s="67"/>
      <c r="C773" s="279"/>
      <c r="D773" s="280">
        <f>SUMPRODUCT((Archives!$N$1005:$N$10000=Lang!A$4)*(Archives!$F$1005:$F$10000=$A773)*-Archives!$A$1005:$A$10000)+SUMPRODUCT((Archives!$N$1005:$N$10000=Lang!A$5)*(Archives!$F$1005:$F$10000=$A773)*-Archives!$A$1005:$A$10000)-$C773+$I773</f>
        <v>0</v>
      </c>
      <c r="E773" s="281"/>
      <c r="F773" s="282"/>
      <c r="G773" s="283"/>
      <c r="H773" s="284"/>
      <c r="I773" s="319"/>
      <c r="J773" s="320"/>
      <c r="K773" s="321"/>
      <c r="L773" s="322"/>
      <c r="M773" s="323"/>
      <c r="N773" s="324"/>
      <c r="O773" s="325">
        <f t="shared" si="71"/>
        <v>0</v>
      </c>
      <c r="P773" s="326"/>
      <c r="Q773" s="338">
        <f>IF(ISBLANK(A773),0,IF(Set!$F$2="TTC",IF(P773=1,O773-(O773*100)/(100+Set!$C$2),(IF(P773=2,O773-(O773*100)/(100+Set!$C$3),0))),IF(P773=1,O773*Set!$C$2/(100),(IF(P773=2,O773*Set!$C$3/(100),0)))))</f>
        <v>0</v>
      </c>
      <c r="R773" s="335"/>
      <c r="S773" s="336">
        <f t="shared" si="72"/>
        <v>0</v>
      </c>
      <c r="T773" s="337">
        <f t="shared" si="73"/>
        <v>0</v>
      </c>
      <c r="U773" s="336">
        <f t="shared" si="74"/>
        <v>0</v>
      </c>
      <c r="V773" s="336">
        <f t="shared" si="75"/>
        <v>0</v>
      </c>
      <c r="W773" s="336">
        <f t="shared" si="76"/>
        <v>0</v>
      </c>
    </row>
    <row r="774" s="213" customFormat="1" hidden="1" spans="1:23">
      <c r="A774" s="278"/>
      <c r="B774" s="67"/>
      <c r="C774" s="279"/>
      <c r="D774" s="280">
        <f>SUMPRODUCT((Archives!$N$1005:$N$10000=Lang!A$4)*(Archives!$F$1005:$F$10000=$A774)*-Archives!$A$1005:$A$10000)+SUMPRODUCT((Archives!$N$1005:$N$10000=Lang!A$5)*(Archives!$F$1005:$F$10000=$A774)*-Archives!$A$1005:$A$10000)-$C774+$I774</f>
        <v>0</v>
      </c>
      <c r="E774" s="281"/>
      <c r="F774" s="282"/>
      <c r="G774" s="283"/>
      <c r="H774" s="284"/>
      <c r="I774" s="319"/>
      <c r="J774" s="320"/>
      <c r="K774" s="321"/>
      <c r="L774" s="322"/>
      <c r="M774" s="323"/>
      <c r="N774" s="324"/>
      <c r="O774" s="325">
        <f t="shared" si="71"/>
        <v>0</v>
      </c>
      <c r="P774" s="326"/>
      <c r="Q774" s="338">
        <f>IF(ISBLANK(A774),0,IF(Set!$F$2="TTC",IF(P774=1,O774-(O774*100)/(100+Set!$C$2),(IF(P774=2,O774-(O774*100)/(100+Set!$C$3),0))),IF(P774=1,O774*Set!$C$2/(100),(IF(P774=2,O774*Set!$C$3/(100),0)))))</f>
        <v>0</v>
      </c>
      <c r="R774" s="335"/>
      <c r="S774" s="336">
        <f t="shared" si="72"/>
        <v>0</v>
      </c>
      <c r="T774" s="337">
        <f t="shared" si="73"/>
        <v>0</v>
      </c>
      <c r="U774" s="336">
        <f t="shared" si="74"/>
        <v>0</v>
      </c>
      <c r="V774" s="336">
        <f t="shared" si="75"/>
        <v>0</v>
      </c>
      <c r="W774" s="336">
        <f t="shared" si="76"/>
        <v>0</v>
      </c>
    </row>
    <row r="775" s="213" customFormat="1" hidden="1" spans="1:23">
      <c r="A775" s="278"/>
      <c r="B775" s="67"/>
      <c r="C775" s="279"/>
      <c r="D775" s="280">
        <f>SUMPRODUCT((Archives!$N$1005:$N$10000=Lang!A$4)*(Archives!$F$1005:$F$10000=$A775)*-Archives!$A$1005:$A$10000)+SUMPRODUCT((Archives!$N$1005:$N$10000=Lang!A$5)*(Archives!$F$1005:$F$10000=$A775)*-Archives!$A$1005:$A$10000)-$C775+$I775</f>
        <v>0</v>
      </c>
      <c r="E775" s="281"/>
      <c r="F775" s="282"/>
      <c r="G775" s="283"/>
      <c r="H775" s="284"/>
      <c r="I775" s="319"/>
      <c r="J775" s="320"/>
      <c r="K775" s="321"/>
      <c r="L775" s="322"/>
      <c r="M775" s="323"/>
      <c r="N775" s="324"/>
      <c r="O775" s="325">
        <f t="shared" si="71"/>
        <v>0</v>
      </c>
      <c r="P775" s="326"/>
      <c r="Q775" s="338">
        <f>IF(ISBLANK(A775),0,IF(Set!$F$2="TTC",IF(P775=1,O775-(O775*100)/(100+Set!$C$2),(IF(P775=2,O775-(O775*100)/(100+Set!$C$3),0))),IF(P775=1,O775*Set!$C$2/(100),(IF(P775=2,O775*Set!$C$3/(100),0)))))</f>
        <v>0</v>
      </c>
      <c r="R775" s="335"/>
      <c r="S775" s="336">
        <f t="shared" si="72"/>
        <v>0</v>
      </c>
      <c r="T775" s="337">
        <f t="shared" si="73"/>
        <v>0</v>
      </c>
      <c r="U775" s="336">
        <f t="shared" si="74"/>
        <v>0</v>
      </c>
      <c r="V775" s="336">
        <f t="shared" si="75"/>
        <v>0</v>
      </c>
      <c r="W775" s="336">
        <f t="shared" si="76"/>
        <v>0</v>
      </c>
    </row>
    <row r="776" s="213" customFormat="1" hidden="1" spans="1:23">
      <c r="A776" s="278"/>
      <c r="B776" s="67"/>
      <c r="C776" s="279"/>
      <c r="D776" s="280">
        <f>SUMPRODUCT((Archives!$N$1005:$N$10000=Lang!A$4)*(Archives!$F$1005:$F$10000=$A776)*-Archives!$A$1005:$A$10000)+SUMPRODUCT((Archives!$N$1005:$N$10000=Lang!A$5)*(Archives!$F$1005:$F$10000=$A776)*-Archives!$A$1005:$A$10000)-$C776+$I776</f>
        <v>0</v>
      </c>
      <c r="E776" s="281"/>
      <c r="F776" s="282"/>
      <c r="G776" s="283"/>
      <c r="H776" s="284"/>
      <c r="I776" s="319"/>
      <c r="J776" s="320"/>
      <c r="K776" s="321"/>
      <c r="L776" s="322"/>
      <c r="M776" s="323"/>
      <c r="N776" s="324"/>
      <c r="O776" s="325">
        <f t="shared" si="71"/>
        <v>0</v>
      </c>
      <c r="P776" s="326"/>
      <c r="Q776" s="338">
        <f>IF(ISBLANK(A776),0,IF(Set!$F$2="TTC",IF(P776=1,O776-(O776*100)/(100+Set!$C$2),(IF(P776=2,O776-(O776*100)/(100+Set!$C$3),0))),IF(P776=1,O776*Set!$C$2/(100),(IF(P776=2,O776*Set!$C$3/(100),0)))))</f>
        <v>0</v>
      </c>
      <c r="R776" s="335"/>
      <c r="S776" s="336">
        <f t="shared" si="72"/>
        <v>0</v>
      </c>
      <c r="T776" s="337">
        <f t="shared" si="73"/>
        <v>0</v>
      </c>
      <c r="U776" s="336">
        <f t="shared" si="74"/>
        <v>0</v>
      </c>
      <c r="V776" s="336">
        <f t="shared" si="75"/>
        <v>0</v>
      </c>
      <c r="W776" s="336">
        <f t="shared" si="76"/>
        <v>0</v>
      </c>
    </row>
    <row r="777" s="213" customFormat="1" hidden="1" spans="1:23">
      <c r="A777" s="278"/>
      <c r="B777" s="67"/>
      <c r="C777" s="279"/>
      <c r="D777" s="280">
        <f>SUMPRODUCT((Archives!$N$1005:$N$10000=Lang!A$4)*(Archives!$F$1005:$F$10000=$A777)*-Archives!$A$1005:$A$10000)+SUMPRODUCT((Archives!$N$1005:$N$10000=Lang!A$5)*(Archives!$F$1005:$F$10000=$A777)*-Archives!$A$1005:$A$10000)-$C777+$I777</f>
        <v>0</v>
      </c>
      <c r="E777" s="281"/>
      <c r="F777" s="282"/>
      <c r="G777" s="283"/>
      <c r="H777" s="284"/>
      <c r="I777" s="319"/>
      <c r="J777" s="320"/>
      <c r="K777" s="321"/>
      <c r="L777" s="322"/>
      <c r="M777" s="323"/>
      <c r="N777" s="324"/>
      <c r="O777" s="325">
        <f t="shared" si="71"/>
        <v>0</v>
      </c>
      <c r="P777" s="326"/>
      <c r="Q777" s="338">
        <f>IF(ISBLANK(A777),0,IF(Set!$F$2="TTC",IF(P777=1,O777-(O777*100)/(100+Set!$C$2),(IF(P777=2,O777-(O777*100)/(100+Set!$C$3),0))),IF(P777=1,O777*Set!$C$2/(100),(IF(P777=2,O777*Set!$C$3/(100),0)))))</f>
        <v>0</v>
      </c>
      <c r="R777" s="335"/>
      <c r="S777" s="336">
        <f t="shared" si="72"/>
        <v>0</v>
      </c>
      <c r="T777" s="337">
        <f t="shared" si="73"/>
        <v>0</v>
      </c>
      <c r="U777" s="336">
        <f t="shared" si="74"/>
        <v>0</v>
      </c>
      <c r="V777" s="336">
        <f t="shared" si="75"/>
        <v>0</v>
      </c>
      <c r="W777" s="336">
        <f t="shared" si="76"/>
        <v>0</v>
      </c>
    </row>
    <row r="778" s="213" customFormat="1" hidden="1" spans="1:23">
      <c r="A778" s="278"/>
      <c r="B778" s="67"/>
      <c r="C778" s="279"/>
      <c r="D778" s="280">
        <f>SUMPRODUCT((Archives!$N$1005:$N$10000=Lang!A$4)*(Archives!$F$1005:$F$10000=$A778)*-Archives!$A$1005:$A$10000)+SUMPRODUCT((Archives!$N$1005:$N$10000=Lang!A$5)*(Archives!$F$1005:$F$10000=$A778)*-Archives!$A$1005:$A$10000)-$C778+$I778</f>
        <v>0</v>
      </c>
      <c r="E778" s="281"/>
      <c r="F778" s="282"/>
      <c r="G778" s="283"/>
      <c r="H778" s="284"/>
      <c r="I778" s="319"/>
      <c r="J778" s="320"/>
      <c r="K778" s="321"/>
      <c r="L778" s="322"/>
      <c r="M778" s="323"/>
      <c r="N778" s="324"/>
      <c r="O778" s="325">
        <f t="shared" si="71"/>
        <v>0</v>
      </c>
      <c r="P778" s="326"/>
      <c r="Q778" s="338">
        <f>IF(ISBLANK(A778),0,IF(Set!$F$2="TTC",IF(P778=1,O778-(O778*100)/(100+Set!$C$2),(IF(P778=2,O778-(O778*100)/(100+Set!$C$3),0))),IF(P778=1,O778*Set!$C$2/(100),(IF(P778=2,O778*Set!$C$3/(100),0)))))</f>
        <v>0</v>
      </c>
      <c r="R778" s="335"/>
      <c r="S778" s="336">
        <f t="shared" si="72"/>
        <v>0</v>
      </c>
      <c r="T778" s="337">
        <f t="shared" si="73"/>
        <v>0</v>
      </c>
      <c r="U778" s="336">
        <f t="shared" si="74"/>
        <v>0</v>
      </c>
      <c r="V778" s="336">
        <f t="shared" si="75"/>
        <v>0</v>
      </c>
      <c r="W778" s="336">
        <f t="shared" si="76"/>
        <v>0</v>
      </c>
    </row>
    <row r="779" s="213" customFormat="1" hidden="1" spans="1:23">
      <c r="A779" s="278"/>
      <c r="B779" s="67"/>
      <c r="C779" s="279"/>
      <c r="D779" s="280">
        <f>SUMPRODUCT((Archives!$N$1005:$N$10000=Lang!A$4)*(Archives!$F$1005:$F$10000=$A779)*-Archives!$A$1005:$A$10000)+SUMPRODUCT((Archives!$N$1005:$N$10000=Lang!A$5)*(Archives!$F$1005:$F$10000=$A779)*-Archives!$A$1005:$A$10000)-$C779+$I779</f>
        <v>0</v>
      </c>
      <c r="E779" s="281"/>
      <c r="F779" s="282"/>
      <c r="G779" s="283"/>
      <c r="H779" s="284"/>
      <c r="I779" s="319"/>
      <c r="J779" s="320"/>
      <c r="K779" s="321"/>
      <c r="L779" s="322"/>
      <c r="M779" s="323"/>
      <c r="N779" s="324"/>
      <c r="O779" s="325">
        <f t="shared" si="71"/>
        <v>0</v>
      </c>
      <c r="P779" s="326"/>
      <c r="Q779" s="338">
        <f>IF(ISBLANK(A779),0,IF(Set!$F$2="TTC",IF(P779=1,O779-(O779*100)/(100+Set!$C$2),(IF(P779=2,O779-(O779*100)/(100+Set!$C$3),0))),IF(P779=1,O779*Set!$C$2/(100),(IF(P779=2,O779*Set!$C$3/(100),0)))))</f>
        <v>0</v>
      </c>
      <c r="R779" s="335"/>
      <c r="S779" s="336">
        <f t="shared" si="72"/>
        <v>0</v>
      </c>
      <c r="T779" s="337">
        <f t="shared" si="73"/>
        <v>0</v>
      </c>
      <c r="U779" s="336">
        <f t="shared" si="74"/>
        <v>0</v>
      </c>
      <c r="V779" s="336">
        <f t="shared" si="75"/>
        <v>0</v>
      </c>
      <c r="W779" s="336">
        <f t="shared" si="76"/>
        <v>0</v>
      </c>
    </row>
    <row r="780" s="213" customFormat="1" hidden="1" spans="1:23">
      <c r="A780" s="278"/>
      <c r="B780" s="67"/>
      <c r="C780" s="279"/>
      <c r="D780" s="280">
        <f>SUMPRODUCT((Archives!$N$1005:$N$10000=Lang!A$4)*(Archives!$F$1005:$F$10000=$A780)*-Archives!$A$1005:$A$10000)+SUMPRODUCT((Archives!$N$1005:$N$10000=Lang!A$5)*(Archives!$F$1005:$F$10000=$A780)*-Archives!$A$1005:$A$10000)-$C780+$I780</f>
        <v>0</v>
      </c>
      <c r="E780" s="281"/>
      <c r="F780" s="282"/>
      <c r="G780" s="283"/>
      <c r="H780" s="284"/>
      <c r="I780" s="319"/>
      <c r="J780" s="320"/>
      <c r="K780" s="321"/>
      <c r="L780" s="322"/>
      <c r="M780" s="323"/>
      <c r="N780" s="324"/>
      <c r="O780" s="325">
        <f t="shared" si="71"/>
        <v>0</v>
      </c>
      <c r="P780" s="326"/>
      <c r="Q780" s="338">
        <f>IF(ISBLANK(A780),0,IF(Set!$F$2="TTC",IF(P780=1,O780-(O780*100)/(100+Set!$C$2),(IF(P780=2,O780-(O780*100)/(100+Set!$C$3),0))),IF(P780=1,O780*Set!$C$2/(100),(IF(P780=2,O780*Set!$C$3/(100),0)))))</f>
        <v>0</v>
      </c>
      <c r="R780" s="335"/>
      <c r="S780" s="336">
        <f t="shared" si="72"/>
        <v>0</v>
      </c>
      <c r="T780" s="337">
        <f t="shared" si="73"/>
        <v>0</v>
      </c>
      <c r="U780" s="336">
        <f t="shared" si="74"/>
        <v>0</v>
      </c>
      <c r="V780" s="336">
        <f t="shared" si="75"/>
        <v>0</v>
      </c>
      <c r="W780" s="336">
        <f t="shared" si="76"/>
        <v>0</v>
      </c>
    </row>
    <row r="781" s="213" customFormat="1" hidden="1" spans="1:23">
      <c r="A781" s="278"/>
      <c r="B781" s="67"/>
      <c r="C781" s="279"/>
      <c r="D781" s="280">
        <f>SUMPRODUCT((Archives!$N$1005:$N$10000=Lang!A$4)*(Archives!$F$1005:$F$10000=$A781)*-Archives!$A$1005:$A$10000)+SUMPRODUCT((Archives!$N$1005:$N$10000=Lang!A$5)*(Archives!$F$1005:$F$10000=$A781)*-Archives!$A$1005:$A$10000)-$C781+$I781</f>
        <v>0</v>
      </c>
      <c r="E781" s="281"/>
      <c r="F781" s="282"/>
      <c r="G781" s="283"/>
      <c r="H781" s="284"/>
      <c r="I781" s="319"/>
      <c r="J781" s="320"/>
      <c r="K781" s="321"/>
      <c r="L781" s="322"/>
      <c r="M781" s="323"/>
      <c r="N781" s="324"/>
      <c r="O781" s="325">
        <f t="shared" si="71"/>
        <v>0</v>
      </c>
      <c r="P781" s="326"/>
      <c r="Q781" s="338">
        <f>IF(ISBLANK(A781),0,IF(Set!$F$2="TTC",IF(P781=1,O781-(O781*100)/(100+Set!$C$2),(IF(P781=2,O781-(O781*100)/(100+Set!$C$3),0))),IF(P781=1,O781*Set!$C$2/(100),(IF(P781=2,O781*Set!$C$3/(100),0)))))</f>
        <v>0</v>
      </c>
      <c r="R781" s="335"/>
      <c r="S781" s="336">
        <f t="shared" si="72"/>
        <v>0</v>
      </c>
      <c r="T781" s="337">
        <f t="shared" si="73"/>
        <v>0</v>
      </c>
      <c r="U781" s="336">
        <f t="shared" si="74"/>
        <v>0</v>
      </c>
      <c r="V781" s="336">
        <f t="shared" si="75"/>
        <v>0</v>
      </c>
      <c r="W781" s="336">
        <f t="shared" si="76"/>
        <v>0</v>
      </c>
    </row>
    <row r="782" s="213" customFormat="1" hidden="1" spans="1:23">
      <c r="A782" s="278"/>
      <c r="B782" s="67"/>
      <c r="C782" s="279"/>
      <c r="D782" s="280">
        <f>SUMPRODUCT((Archives!$N$1005:$N$10000=Lang!A$4)*(Archives!$F$1005:$F$10000=$A782)*-Archives!$A$1005:$A$10000)+SUMPRODUCT((Archives!$N$1005:$N$10000=Lang!A$5)*(Archives!$F$1005:$F$10000=$A782)*-Archives!$A$1005:$A$10000)-$C782+$I782</f>
        <v>0</v>
      </c>
      <c r="E782" s="281"/>
      <c r="F782" s="282"/>
      <c r="G782" s="283"/>
      <c r="H782" s="284"/>
      <c r="I782" s="319"/>
      <c r="J782" s="320"/>
      <c r="K782" s="321"/>
      <c r="L782" s="322"/>
      <c r="M782" s="323"/>
      <c r="N782" s="324"/>
      <c r="O782" s="325">
        <f t="shared" si="71"/>
        <v>0</v>
      </c>
      <c r="P782" s="326"/>
      <c r="Q782" s="338">
        <f>IF(ISBLANK(A782),0,IF(Set!$F$2="TTC",IF(P782=1,O782-(O782*100)/(100+Set!$C$2),(IF(P782=2,O782-(O782*100)/(100+Set!$C$3),0))),IF(P782=1,O782*Set!$C$2/(100),(IF(P782=2,O782*Set!$C$3/(100),0)))))</f>
        <v>0</v>
      </c>
      <c r="R782" s="335"/>
      <c r="S782" s="336">
        <f t="shared" si="72"/>
        <v>0</v>
      </c>
      <c r="T782" s="337">
        <f t="shared" si="73"/>
        <v>0</v>
      </c>
      <c r="U782" s="336">
        <f t="shared" si="74"/>
        <v>0</v>
      </c>
      <c r="V782" s="336">
        <f t="shared" si="75"/>
        <v>0</v>
      </c>
      <c r="W782" s="336">
        <f t="shared" si="76"/>
        <v>0</v>
      </c>
    </row>
    <row r="783" s="213" customFormat="1" hidden="1" spans="1:23">
      <c r="A783" s="278"/>
      <c r="B783" s="67"/>
      <c r="C783" s="279"/>
      <c r="D783" s="280">
        <f>SUMPRODUCT((Archives!$N$1005:$N$10000=Lang!A$4)*(Archives!$F$1005:$F$10000=$A783)*-Archives!$A$1005:$A$10000)+SUMPRODUCT((Archives!$N$1005:$N$10000=Lang!A$5)*(Archives!$F$1005:$F$10000=$A783)*-Archives!$A$1005:$A$10000)-$C783+$I783</f>
        <v>0</v>
      </c>
      <c r="E783" s="281"/>
      <c r="F783" s="282"/>
      <c r="G783" s="283"/>
      <c r="H783" s="284"/>
      <c r="I783" s="319"/>
      <c r="J783" s="320"/>
      <c r="K783" s="321"/>
      <c r="L783" s="322"/>
      <c r="M783" s="323"/>
      <c r="N783" s="324"/>
      <c r="O783" s="325">
        <f t="shared" si="71"/>
        <v>0</v>
      </c>
      <c r="P783" s="326"/>
      <c r="Q783" s="338">
        <f>IF(ISBLANK(A783),0,IF(Set!$F$2="TTC",IF(P783=1,O783-(O783*100)/(100+Set!$C$2),(IF(P783=2,O783-(O783*100)/(100+Set!$C$3),0))),IF(P783=1,O783*Set!$C$2/(100),(IF(P783=2,O783*Set!$C$3/(100),0)))))</f>
        <v>0</v>
      </c>
      <c r="R783" s="335"/>
      <c r="S783" s="336">
        <f t="shared" si="72"/>
        <v>0</v>
      </c>
      <c r="T783" s="337">
        <f t="shared" si="73"/>
        <v>0</v>
      </c>
      <c r="U783" s="336">
        <f t="shared" si="74"/>
        <v>0</v>
      </c>
      <c r="V783" s="336">
        <f t="shared" si="75"/>
        <v>0</v>
      </c>
      <c r="W783" s="336">
        <f t="shared" si="76"/>
        <v>0</v>
      </c>
    </row>
    <row r="784" s="213" customFormat="1" hidden="1" spans="1:23">
      <c r="A784" s="278"/>
      <c r="B784" s="67"/>
      <c r="C784" s="279"/>
      <c r="D784" s="280">
        <f>SUMPRODUCT((Archives!$N$1005:$N$10000=Lang!A$4)*(Archives!$F$1005:$F$10000=$A784)*-Archives!$A$1005:$A$10000)+SUMPRODUCT((Archives!$N$1005:$N$10000=Lang!A$5)*(Archives!$F$1005:$F$10000=$A784)*-Archives!$A$1005:$A$10000)-$C784+$I784</f>
        <v>0</v>
      </c>
      <c r="E784" s="281"/>
      <c r="F784" s="282"/>
      <c r="G784" s="283"/>
      <c r="H784" s="284"/>
      <c r="I784" s="319"/>
      <c r="J784" s="320"/>
      <c r="K784" s="321"/>
      <c r="L784" s="322"/>
      <c r="M784" s="323"/>
      <c r="N784" s="324"/>
      <c r="O784" s="325">
        <f t="shared" si="71"/>
        <v>0</v>
      </c>
      <c r="P784" s="326"/>
      <c r="Q784" s="338">
        <f>IF(ISBLANK(A784),0,IF(Set!$F$2="TTC",IF(P784=1,O784-(O784*100)/(100+Set!$C$2),(IF(P784=2,O784-(O784*100)/(100+Set!$C$3),0))),IF(P784=1,O784*Set!$C$2/(100),(IF(P784=2,O784*Set!$C$3/(100),0)))))</f>
        <v>0</v>
      </c>
      <c r="R784" s="335"/>
      <c r="S784" s="336">
        <f t="shared" si="72"/>
        <v>0</v>
      </c>
      <c r="T784" s="337">
        <f t="shared" si="73"/>
        <v>0</v>
      </c>
      <c r="U784" s="336">
        <f t="shared" si="74"/>
        <v>0</v>
      </c>
      <c r="V784" s="336">
        <f t="shared" si="75"/>
        <v>0</v>
      </c>
      <c r="W784" s="336">
        <f t="shared" si="76"/>
        <v>0</v>
      </c>
    </row>
    <row r="785" s="213" customFormat="1" hidden="1" spans="1:23">
      <c r="A785" s="278"/>
      <c r="B785" s="67"/>
      <c r="C785" s="279"/>
      <c r="D785" s="280">
        <f>SUMPRODUCT((Archives!$N$1005:$N$10000=Lang!A$4)*(Archives!$F$1005:$F$10000=$A785)*-Archives!$A$1005:$A$10000)+SUMPRODUCT((Archives!$N$1005:$N$10000=Lang!A$5)*(Archives!$F$1005:$F$10000=$A785)*-Archives!$A$1005:$A$10000)-$C785+$I785</f>
        <v>0</v>
      </c>
      <c r="E785" s="281"/>
      <c r="F785" s="282"/>
      <c r="G785" s="283"/>
      <c r="H785" s="284"/>
      <c r="I785" s="319"/>
      <c r="J785" s="320"/>
      <c r="K785" s="321"/>
      <c r="L785" s="322"/>
      <c r="M785" s="323"/>
      <c r="N785" s="324"/>
      <c r="O785" s="325">
        <f t="shared" ref="O785:O848" si="77">IF(D$10="No",0,IF(C785=0,0,SUM(C785*F785)*(100-N785)/100))</f>
        <v>0</v>
      </c>
      <c r="P785" s="326"/>
      <c r="Q785" s="338">
        <f>IF(ISBLANK(A785),0,IF(Set!$F$2="TTC",IF(P785=1,O785-(O785*100)/(100+Set!$C$2),(IF(P785=2,O785-(O785*100)/(100+Set!$C$3),0))),IF(P785=1,O785*Set!$C$2/(100),(IF(P785=2,O785*Set!$C$3/(100),0)))))</f>
        <v>0</v>
      </c>
      <c r="R785" s="335"/>
      <c r="S785" s="336">
        <f t="shared" ref="S785:S848" si="78">O785-(C785*G785)</f>
        <v>0</v>
      </c>
      <c r="T785" s="337">
        <f t="shared" ref="T785:T848" si="79">C785*K785</f>
        <v>0</v>
      </c>
      <c r="U785" s="336">
        <f t="shared" ref="U785:U848" si="80">C785*F785</f>
        <v>0</v>
      </c>
      <c r="V785" s="336">
        <f t="shared" ref="V785:V848" si="81">G785*D785</f>
        <v>0</v>
      </c>
      <c r="W785" s="336">
        <f t="shared" ref="W785:W848" si="82">IF(F785="",0,F785*D785)</f>
        <v>0</v>
      </c>
    </row>
    <row r="786" s="213" customFormat="1" hidden="1" spans="1:23">
      <c r="A786" s="278"/>
      <c r="B786" s="67"/>
      <c r="C786" s="279"/>
      <c r="D786" s="280">
        <f>SUMPRODUCT((Archives!$N$1005:$N$10000=Lang!A$4)*(Archives!$F$1005:$F$10000=$A786)*-Archives!$A$1005:$A$10000)+SUMPRODUCT((Archives!$N$1005:$N$10000=Lang!A$5)*(Archives!$F$1005:$F$10000=$A786)*-Archives!$A$1005:$A$10000)-$C786+$I786</f>
        <v>0</v>
      </c>
      <c r="E786" s="281"/>
      <c r="F786" s="282"/>
      <c r="G786" s="283"/>
      <c r="H786" s="284"/>
      <c r="I786" s="319"/>
      <c r="J786" s="320"/>
      <c r="K786" s="321"/>
      <c r="L786" s="322"/>
      <c r="M786" s="323"/>
      <c r="N786" s="324"/>
      <c r="O786" s="325">
        <f t="shared" si="77"/>
        <v>0</v>
      </c>
      <c r="P786" s="326"/>
      <c r="Q786" s="338">
        <f>IF(ISBLANK(A786),0,IF(Set!$F$2="TTC",IF(P786=1,O786-(O786*100)/(100+Set!$C$2),(IF(P786=2,O786-(O786*100)/(100+Set!$C$3),0))),IF(P786=1,O786*Set!$C$2/(100),(IF(P786=2,O786*Set!$C$3/(100),0)))))</f>
        <v>0</v>
      </c>
      <c r="R786" s="335"/>
      <c r="S786" s="336">
        <f t="shared" si="78"/>
        <v>0</v>
      </c>
      <c r="T786" s="337">
        <f t="shared" si="79"/>
        <v>0</v>
      </c>
      <c r="U786" s="336">
        <f t="shared" si="80"/>
        <v>0</v>
      </c>
      <c r="V786" s="336">
        <f t="shared" si="81"/>
        <v>0</v>
      </c>
      <c r="W786" s="336">
        <f t="shared" si="82"/>
        <v>0</v>
      </c>
    </row>
    <row r="787" s="213" customFormat="1" hidden="1" spans="1:23">
      <c r="A787" s="278"/>
      <c r="B787" s="67"/>
      <c r="C787" s="279"/>
      <c r="D787" s="280">
        <f>SUMPRODUCT((Archives!$N$1005:$N$10000=Lang!A$4)*(Archives!$F$1005:$F$10000=$A787)*-Archives!$A$1005:$A$10000)+SUMPRODUCT((Archives!$N$1005:$N$10000=Lang!A$5)*(Archives!$F$1005:$F$10000=$A787)*-Archives!$A$1005:$A$10000)-$C787+$I787</f>
        <v>0</v>
      </c>
      <c r="E787" s="281"/>
      <c r="F787" s="282"/>
      <c r="G787" s="283"/>
      <c r="H787" s="284"/>
      <c r="I787" s="319"/>
      <c r="J787" s="320"/>
      <c r="K787" s="321"/>
      <c r="L787" s="322"/>
      <c r="M787" s="323"/>
      <c r="N787" s="324"/>
      <c r="O787" s="325">
        <f t="shared" si="77"/>
        <v>0</v>
      </c>
      <c r="P787" s="326"/>
      <c r="Q787" s="338">
        <f>IF(ISBLANK(A787),0,IF(Set!$F$2="TTC",IF(P787=1,O787-(O787*100)/(100+Set!$C$2),(IF(P787=2,O787-(O787*100)/(100+Set!$C$3),0))),IF(P787=1,O787*Set!$C$2/(100),(IF(P787=2,O787*Set!$C$3/(100),0)))))</f>
        <v>0</v>
      </c>
      <c r="R787" s="335"/>
      <c r="S787" s="336">
        <f t="shared" si="78"/>
        <v>0</v>
      </c>
      <c r="T787" s="337">
        <f t="shared" si="79"/>
        <v>0</v>
      </c>
      <c r="U787" s="336">
        <f t="shared" si="80"/>
        <v>0</v>
      </c>
      <c r="V787" s="336">
        <f t="shared" si="81"/>
        <v>0</v>
      </c>
      <c r="W787" s="336">
        <f t="shared" si="82"/>
        <v>0</v>
      </c>
    </row>
    <row r="788" s="213" customFormat="1" hidden="1" spans="1:23">
      <c r="A788" s="278"/>
      <c r="B788" s="67"/>
      <c r="C788" s="279"/>
      <c r="D788" s="280">
        <f>SUMPRODUCT((Archives!$N$1005:$N$10000=Lang!A$4)*(Archives!$F$1005:$F$10000=$A788)*-Archives!$A$1005:$A$10000)+SUMPRODUCT((Archives!$N$1005:$N$10000=Lang!A$5)*(Archives!$F$1005:$F$10000=$A788)*-Archives!$A$1005:$A$10000)-$C788+$I788</f>
        <v>0</v>
      </c>
      <c r="E788" s="281"/>
      <c r="F788" s="282"/>
      <c r="G788" s="283"/>
      <c r="H788" s="284"/>
      <c r="I788" s="319"/>
      <c r="J788" s="320"/>
      <c r="K788" s="321"/>
      <c r="L788" s="322"/>
      <c r="M788" s="323"/>
      <c r="N788" s="324"/>
      <c r="O788" s="325">
        <f t="shared" si="77"/>
        <v>0</v>
      </c>
      <c r="P788" s="326"/>
      <c r="Q788" s="338">
        <f>IF(ISBLANK(A788),0,IF(Set!$F$2="TTC",IF(P788=1,O788-(O788*100)/(100+Set!$C$2),(IF(P788=2,O788-(O788*100)/(100+Set!$C$3),0))),IF(P788=1,O788*Set!$C$2/(100),(IF(P788=2,O788*Set!$C$3/(100),0)))))</f>
        <v>0</v>
      </c>
      <c r="R788" s="335"/>
      <c r="S788" s="336">
        <f t="shared" si="78"/>
        <v>0</v>
      </c>
      <c r="T788" s="337">
        <f t="shared" si="79"/>
        <v>0</v>
      </c>
      <c r="U788" s="336">
        <f t="shared" si="80"/>
        <v>0</v>
      </c>
      <c r="V788" s="336">
        <f t="shared" si="81"/>
        <v>0</v>
      </c>
      <c r="W788" s="336">
        <f t="shared" si="82"/>
        <v>0</v>
      </c>
    </row>
    <row r="789" s="213" customFormat="1" hidden="1" spans="1:23">
      <c r="A789" s="278"/>
      <c r="B789" s="67"/>
      <c r="C789" s="279"/>
      <c r="D789" s="280">
        <f>SUMPRODUCT((Archives!$N$1005:$N$10000=Lang!A$4)*(Archives!$F$1005:$F$10000=$A789)*-Archives!$A$1005:$A$10000)+SUMPRODUCT((Archives!$N$1005:$N$10000=Lang!A$5)*(Archives!$F$1005:$F$10000=$A789)*-Archives!$A$1005:$A$10000)-$C789+$I789</f>
        <v>0</v>
      </c>
      <c r="E789" s="281"/>
      <c r="F789" s="282"/>
      <c r="G789" s="283"/>
      <c r="H789" s="284"/>
      <c r="I789" s="319"/>
      <c r="J789" s="320"/>
      <c r="K789" s="321"/>
      <c r="L789" s="322"/>
      <c r="M789" s="323"/>
      <c r="N789" s="324"/>
      <c r="O789" s="325">
        <f t="shared" si="77"/>
        <v>0</v>
      </c>
      <c r="P789" s="326"/>
      <c r="Q789" s="338">
        <f>IF(ISBLANK(A789),0,IF(Set!$F$2="TTC",IF(P789=1,O789-(O789*100)/(100+Set!$C$2),(IF(P789=2,O789-(O789*100)/(100+Set!$C$3),0))),IF(P789=1,O789*Set!$C$2/(100),(IF(P789=2,O789*Set!$C$3/(100),0)))))</f>
        <v>0</v>
      </c>
      <c r="R789" s="335"/>
      <c r="S789" s="336">
        <f t="shared" si="78"/>
        <v>0</v>
      </c>
      <c r="T789" s="337">
        <f t="shared" si="79"/>
        <v>0</v>
      </c>
      <c r="U789" s="336">
        <f t="shared" si="80"/>
        <v>0</v>
      </c>
      <c r="V789" s="336">
        <f t="shared" si="81"/>
        <v>0</v>
      </c>
      <c r="W789" s="336">
        <f t="shared" si="82"/>
        <v>0</v>
      </c>
    </row>
    <row r="790" s="213" customFormat="1" hidden="1" spans="1:23">
      <c r="A790" s="278"/>
      <c r="B790" s="67"/>
      <c r="C790" s="279"/>
      <c r="D790" s="280">
        <f>SUMPRODUCT((Archives!$N$1005:$N$10000=Lang!A$4)*(Archives!$F$1005:$F$10000=$A790)*-Archives!$A$1005:$A$10000)+SUMPRODUCT((Archives!$N$1005:$N$10000=Lang!A$5)*(Archives!$F$1005:$F$10000=$A790)*-Archives!$A$1005:$A$10000)-$C790+$I790</f>
        <v>0</v>
      </c>
      <c r="E790" s="281"/>
      <c r="F790" s="282"/>
      <c r="G790" s="283"/>
      <c r="H790" s="284"/>
      <c r="I790" s="319"/>
      <c r="J790" s="320"/>
      <c r="K790" s="321"/>
      <c r="L790" s="322"/>
      <c r="M790" s="323"/>
      <c r="N790" s="324"/>
      <c r="O790" s="325">
        <f t="shared" si="77"/>
        <v>0</v>
      </c>
      <c r="P790" s="326"/>
      <c r="Q790" s="338">
        <f>IF(ISBLANK(A790),0,IF(Set!$F$2="TTC",IF(P790=1,O790-(O790*100)/(100+Set!$C$2),(IF(P790=2,O790-(O790*100)/(100+Set!$C$3),0))),IF(P790=1,O790*Set!$C$2/(100),(IF(P790=2,O790*Set!$C$3/(100),0)))))</f>
        <v>0</v>
      </c>
      <c r="R790" s="335"/>
      <c r="S790" s="336">
        <f t="shared" si="78"/>
        <v>0</v>
      </c>
      <c r="T790" s="337">
        <f t="shared" si="79"/>
        <v>0</v>
      </c>
      <c r="U790" s="336">
        <f t="shared" si="80"/>
        <v>0</v>
      </c>
      <c r="V790" s="336">
        <f t="shared" si="81"/>
        <v>0</v>
      </c>
      <c r="W790" s="336">
        <f t="shared" si="82"/>
        <v>0</v>
      </c>
    </row>
    <row r="791" s="213" customFormat="1" hidden="1" spans="1:23">
      <c r="A791" s="278"/>
      <c r="B791" s="67"/>
      <c r="C791" s="279"/>
      <c r="D791" s="280">
        <f>SUMPRODUCT((Archives!$N$1005:$N$10000=Lang!A$4)*(Archives!$F$1005:$F$10000=$A791)*-Archives!$A$1005:$A$10000)+SUMPRODUCT((Archives!$N$1005:$N$10000=Lang!A$5)*(Archives!$F$1005:$F$10000=$A791)*-Archives!$A$1005:$A$10000)-$C791+$I791</f>
        <v>0</v>
      </c>
      <c r="E791" s="281"/>
      <c r="F791" s="282"/>
      <c r="G791" s="283"/>
      <c r="H791" s="284"/>
      <c r="I791" s="319"/>
      <c r="J791" s="320"/>
      <c r="K791" s="321"/>
      <c r="L791" s="322"/>
      <c r="M791" s="323"/>
      <c r="N791" s="324"/>
      <c r="O791" s="325">
        <f t="shared" si="77"/>
        <v>0</v>
      </c>
      <c r="P791" s="326"/>
      <c r="Q791" s="338">
        <f>IF(ISBLANK(A791),0,IF(Set!$F$2="TTC",IF(P791=1,O791-(O791*100)/(100+Set!$C$2),(IF(P791=2,O791-(O791*100)/(100+Set!$C$3),0))),IF(P791=1,O791*Set!$C$2/(100),(IF(P791=2,O791*Set!$C$3/(100),0)))))</f>
        <v>0</v>
      </c>
      <c r="R791" s="335"/>
      <c r="S791" s="336">
        <f t="shared" si="78"/>
        <v>0</v>
      </c>
      <c r="T791" s="337">
        <f t="shared" si="79"/>
        <v>0</v>
      </c>
      <c r="U791" s="336">
        <f t="shared" si="80"/>
        <v>0</v>
      </c>
      <c r="V791" s="336">
        <f t="shared" si="81"/>
        <v>0</v>
      </c>
      <c r="W791" s="336">
        <f t="shared" si="82"/>
        <v>0</v>
      </c>
    </row>
    <row r="792" s="213" customFormat="1" hidden="1" spans="1:23">
      <c r="A792" s="278"/>
      <c r="B792" s="67"/>
      <c r="C792" s="279"/>
      <c r="D792" s="280">
        <f>SUMPRODUCT((Archives!$N$1005:$N$10000=Lang!A$4)*(Archives!$F$1005:$F$10000=$A792)*-Archives!$A$1005:$A$10000)+SUMPRODUCT((Archives!$N$1005:$N$10000=Lang!A$5)*(Archives!$F$1005:$F$10000=$A792)*-Archives!$A$1005:$A$10000)-$C792+$I792</f>
        <v>0</v>
      </c>
      <c r="E792" s="281"/>
      <c r="F792" s="282"/>
      <c r="G792" s="283"/>
      <c r="H792" s="284"/>
      <c r="I792" s="319"/>
      <c r="J792" s="320"/>
      <c r="K792" s="321"/>
      <c r="L792" s="322"/>
      <c r="M792" s="323"/>
      <c r="N792" s="324"/>
      <c r="O792" s="325">
        <f t="shared" si="77"/>
        <v>0</v>
      </c>
      <c r="P792" s="326"/>
      <c r="Q792" s="338">
        <f>IF(ISBLANK(A792),0,IF(Set!$F$2="TTC",IF(P792=1,O792-(O792*100)/(100+Set!$C$2),(IF(P792=2,O792-(O792*100)/(100+Set!$C$3),0))),IF(P792=1,O792*Set!$C$2/(100),(IF(P792=2,O792*Set!$C$3/(100),0)))))</f>
        <v>0</v>
      </c>
      <c r="R792" s="335"/>
      <c r="S792" s="336">
        <f t="shared" si="78"/>
        <v>0</v>
      </c>
      <c r="T792" s="337">
        <f t="shared" si="79"/>
        <v>0</v>
      </c>
      <c r="U792" s="336">
        <f t="shared" si="80"/>
        <v>0</v>
      </c>
      <c r="V792" s="336">
        <f t="shared" si="81"/>
        <v>0</v>
      </c>
      <c r="W792" s="336">
        <f t="shared" si="82"/>
        <v>0</v>
      </c>
    </row>
    <row r="793" s="213" customFormat="1" hidden="1" spans="1:23">
      <c r="A793" s="278"/>
      <c r="B793" s="67"/>
      <c r="C793" s="279"/>
      <c r="D793" s="280">
        <f>SUMPRODUCT((Archives!$N$1005:$N$10000=Lang!A$4)*(Archives!$F$1005:$F$10000=$A793)*-Archives!$A$1005:$A$10000)+SUMPRODUCT((Archives!$N$1005:$N$10000=Lang!A$5)*(Archives!$F$1005:$F$10000=$A793)*-Archives!$A$1005:$A$10000)-$C793+$I793</f>
        <v>0</v>
      </c>
      <c r="E793" s="281"/>
      <c r="F793" s="282"/>
      <c r="G793" s="283"/>
      <c r="H793" s="284"/>
      <c r="I793" s="319"/>
      <c r="J793" s="320"/>
      <c r="K793" s="321"/>
      <c r="L793" s="322"/>
      <c r="M793" s="323"/>
      <c r="N793" s="324"/>
      <c r="O793" s="325">
        <f t="shared" si="77"/>
        <v>0</v>
      </c>
      <c r="P793" s="326"/>
      <c r="Q793" s="338">
        <f>IF(ISBLANK(A793),0,IF(Set!$F$2="TTC",IF(P793=1,O793-(O793*100)/(100+Set!$C$2),(IF(P793=2,O793-(O793*100)/(100+Set!$C$3),0))),IF(P793=1,O793*Set!$C$2/(100),(IF(P793=2,O793*Set!$C$3/(100),0)))))</f>
        <v>0</v>
      </c>
      <c r="R793" s="335"/>
      <c r="S793" s="336">
        <f t="shared" si="78"/>
        <v>0</v>
      </c>
      <c r="T793" s="337">
        <f t="shared" si="79"/>
        <v>0</v>
      </c>
      <c r="U793" s="336">
        <f t="shared" si="80"/>
        <v>0</v>
      </c>
      <c r="V793" s="336">
        <f t="shared" si="81"/>
        <v>0</v>
      </c>
      <c r="W793" s="336">
        <f t="shared" si="82"/>
        <v>0</v>
      </c>
    </row>
    <row r="794" s="213" customFormat="1" hidden="1" spans="1:23">
      <c r="A794" s="278"/>
      <c r="B794" s="67"/>
      <c r="C794" s="279"/>
      <c r="D794" s="280">
        <f>SUMPRODUCT((Archives!$N$1005:$N$10000=Lang!A$4)*(Archives!$F$1005:$F$10000=$A794)*-Archives!$A$1005:$A$10000)+SUMPRODUCT((Archives!$N$1005:$N$10000=Lang!A$5)*(Archives!$F$1005:$F$10000=$A794)*-Archives!$A$1005:$A$10000)-$C794+$I794</f>
        <v>0</v>
      </c>
      <c r="E794" s="281"/>
      <c r="F794" s="282"/>
      <c r="G794" s="283"/>
      <c r="H794" s="284"/>
      <c r="I794" s="319"/>
      <c r="J794" s="320"/>
      <c r="K794" s="321"/>
      <c r="L794" s="322"/>
      <c r="M794" s="323"/>
      <c r="N794" s="324"/>
      <c r="O794" s="325">
        <f t="shared" si="77"/>
        <v>0</v>
      </c>
      <c r="P794" s="326"/>
      <c r="Q794" s="338">
        <f>IF(ISBLANK(A794),0,IF(Set!$F$2="TTC",IF(P794=1,O794-(O794*100)/(100+Set!$C$2),(IF(P794=2,O794-(O794*100)/(100+Set!$C$3),0))),IF(P794=1,O794*Set!$C$2/(100),(IF(P794=2,O794*Set!$C$3/(100),0)))))</f>
        <v>0</v>
      </c>
      <c r="R794" s="335"/>
      <c r="S794" s="336">
        <f t="shared" si="78"/>
        <v>0</v>
      </c>
      <c r="T794" s="337">
        <f t="shared" si="79"/>
        <v>0</v>
      </c>
      <c r="U794" s="336">
        <f t="shared" si="80"/>
        <v>0</v>
      </c>
      <c r="V794" s="336">
        <f t="shared" si="81"/>
        <v>0</v>
      </c>
      <c r="W794" s="336">
        <f t="shared" si="82"/>
        <v>0</v>
      </c>
    </row>
    <row r="795" s="213" customFormat="1" hidden="1" spans="1:23">
      <c r="A795" s="278"/>
      <c r="B795" s="67"/>
      <c r="C795" s="279"/>
      <c r="D795" s="280">
        <f>SUMPRODUCT((Archives!$N$1005:$N$10000=Lang!A$4)*(Archives!$F$1005:$F$10000=$A795)*-Archives!$A$1005:$A$10000)+SUMPRODUCT((Archives!$N$1005:$N$10000=Lang!A$5)*(Archives!$F$1005:$F$10000=$A795)*-Archives!$A$1005:$A$10000)-$C795+$I795</f>
        <v>0</v>
      </c>
      <c r="E795" s="281"/>
      <c r="F795" s="282"/>
      <c r="G795" s="283"/>
      <c r="H795" s="284"/>
      <c r="I795" s="319"/>
      <c r="J795" s="320"/>
      <c r="K795" s="321"/>
      <c r="L795" s="322"/>
      <c r="M795" s="323"/>
      <c r="N795" s="324"/>
      <c r="O795" s="325">
        <f t="shared" si="77"/>
        <v>0</v>
      </c>
      <c r="P795" s="326"/>
      <c r="Q795" s="338">
        <f>IF(ISBLANK(A795),0,IF(Set!$F$2="TTC",IF(P795=1,O795-(O795*100)/(100+Set!$C$2),(IF(P795=2,O795-(O795*100)/(100+Set!$C$3),0))),IF(P795=1,O795*Set!$C$2/(100),(IF(P795=2,O795*Set!$C$3/(100),0)))))</f>
        <v>0</v>
      </c>
      <c r="R795" s="335"/>
      <c r="S795" s="336">
        <f t="shared" si="78"/>
        <v>0</v>
      </c>
      <c r="T795" s="337">
        <f t="shared" si="79"/>
        <v>0</v>
      </c>
      <c r="U795" s="336">
        <f t="shared" si="80"/>
        <v>0</v>
      </c>
      <c r="V795" s="336">
        <f t="shared" si="81"/>
        <v>0</v>
      </c>
      <c r="W795" s="336">
        <f t="shared" si="82"/>
        <v>0</v>
      </c>
    </row>
    <row r="796" s="213" customFormat="1" hidden="1" spans="1:23">
      <c r="A796" s="278"/>
      <c r="B796" s="67"/>
      <c r="C796" s="279"/>
      <c r="D796" s="280">
        <f>SUMPRODUCT((Archives!$N$1005:$N$10000=Lang!A$4)*(Archives!$F$1005:$F$10000=$A796)*-Archives!$A$1005:$A$10000)+SUMPRODUCT((Archives!$N$1005:$N$10000=Lang!A$5)*(Archives!$F$1005:$F$10000=$A796)*-Archives!$A$1005:$A$10000)-$C796+$I796</f>
        <v>0</v>
      </c>
      <c r="E796" s="281"/>
      <c r="F796" s="282"/>
      <c r="G796" s="283"/>
      <c r="H796" s="284"/>
      <c r="I796" s="319"/>
      <c r="J796" s="320"/>
      <c r="K796" s="321"/>
      <c r="L796" s="322"/>
      <c r="M796" s="323"/>
      <c r="N796" s="324"/>
      <c r="O796" s="325">
        <f t="shared" si="77"/>
        <v>0</v>
      </c>
      <c r="P796" s="326"/>
      <c r="Q796" s="338">
        <f>IF(ISBLANK(A796),0,IF(Set!$F$2="TTC",IF(P796=1,O796-(O796*100)/(100+Set!$C$2),(IF(P796=2,O796-(O796*100)/(100+Set!$C$3),0))),IF(P796=1,O796*Set!$C$2/(100),(IF(P796=2,O796*Set!$C$3/(100),0)))))</f>
        <v>0</v>
      </c>
      <c r="R796" s="335"/>
      <c r="S796" s="336">
        <f t="shared" si="78"/>
        <v>0</v>
      </c>
      <c r="T796" s="337">
        <f t="shared" si="79"/>
        <v>0</v>
      </c>
      <c r="U796" s="336">
        <f t="shared" si="80"/>
        <v>0</v>
      </c>
      <c r="V796" s="336">
        <f t="shared" si="81"/>
        <v>0</v>
      </c>
      <c r="W796" s="336">
        <f t="shared" si="82"/>
        <v>0</v>
      </c>
    </row>
    <row r="797" s="213" customFormat="1" hidden="1" spans="1:23">
      <c r="A797" s="278"/>
      <c r="B797" s="67"/>
      <c r="C797" s="279"/>
      <c r="D797" s="280">
        <f>SUMPRODUCT((Archives!$N$1005:$N$10000=Lang!A$4)*(Archives!$F$1005:$F$10000=$A797)*-Archives!$A$1005:$A$10000)+SUMPRODUCT((Archives!$N$1005:$N$10000=Lang!A$5)*(Archives!$F$1005:$F$10000=$A797)*-Archives!$A$1005:$A$10000)-$C797+$I797</f>
        <v>0</v>
      </c>
      <c r="E797" s="281"/>
      <c r="F797" s="282"/>
      <c r="G797" s="283"/>
      <c r="H797" s="284"/>
      <c r="I797" s="319"/>
      <c r="J797" s="320"/>
      <c r="K797" s="321"/>
      <c r="L797" s="322"/>
      <c r="M797" s="323"/>
      <c r="N797" s="324"/>
      <c r="O797" s="325">
        <f t="shared" si="77"/>
        <v>0</v>
      </c>
      <c r="P797" s="326"/>
      <c r="Q797" s="338">
        <f>IF(ISBLANK(A797),0,IF(Set!$F$2="TTC",IF(P797=1,O797-(O797*100)/(100+Set!$C$2),(IF(P797=2,O797-(O797*100)/(100+Set!$C$3),0))),IF(P797=1,O797*Set!$C$2/(100),(IF(P797=2,O797*Set!$C$3/(100),0)))))</f>
        <v>0</v>
      </c>
      <c r="R797" s="335"/>
      <c r="S797" s="336">
        <f t="shared" si="78"/>
        <v>0</v>
      </c>
      <c r="T797" s="337">
        <f t="shared" si="79"/>
        <v>0</v>
      </c>
      <c r="U797" s="336">
        <f t="shared" si="80"/>
        <v>0</v>
      </c>
      <c r="V797" s="336">
        <f t="shared" si="81"/>
        <v>0</v>
      </c>
      <c r="W797" s="336">
        <f t="shared" si="82"/>
        <v>0</v>
      </c>
    </row>
    <row r="798" s="213" customFormat="1" hidden="1" spans="1:23">
      <c r="A798" s="278"/>
      <c r="B798" s="67"/>
      <c r="C798" s="279"/>
      <c r="D798" s="280">
        <f>SUMPRODUCT((Archives!$N$1005:$N$10000=Lang!A$4)*(Archives!$F$1005:$F$10000=$A798)*-Archives!$A$1005:$A$10000)+SUMPRODUCT((Archives!$N$1005:$N$10000=Lang!A$5)*(Archives!$F$1005:$F$10000=$A798)*-Archives!$A$1005:$A$10000)-$C798+$I798</f>
        <v>0</v>
      </c>
      <c r="E798" s="281"/>
      <c r="F798" s="282"/>
      <c r="G798" s="283"/>
      <c r="H798" s="284"/>
      <c r="I798" s="319"/>
      <c r="J798" s="320"/>
      <c r="K798" s="321"/>
      <c r="L798" s="322"/>
      <c r="M798" s="323"/>
      <c r="N798" s="324"/>
      <c r="O798" s="325">
        <f t="shared" si="77"/>
        <v>0</v>
      </c>
      <c r="P798" s="326"/>
      <c r="Q798" s="338">
        <f>IF(ISBLANK(A798),0,IF(Set!$F$2="TTC",IF(P798=1,O798-(O798*100)/(100+Set!$C$2),(IF(P798=2,O798-(O798*100)/(100+Set!$C$3),0))),IF(P798=1,O798*Set!$C$2/(100),(IF(P798=2,O798*Set!$C$3/(100),0)))))</f>
        <v>0</v>
      </c>
      <c r="R798" s="335"/>
      <c r="S798" s="336">
        <f t="shared" si="78"/>
        <v>0</v>
      </c>
      <c r="T798" s="337">
        <f t="shared" si="79"/>
        <v>0</v>
      </c>
      <c r="U798" s="336">
        <f t="shared" si="80"/>
        <v>0</v>
      </c>
      <c r="V798" s="336">
        <f t="shared" si="81"/>
        <v>0</v>
      </c>
      <c r="W798" s="336">
        <f t="shared" si="82"/>
        <v>0</v>
      </c>
    </row>
    <row r="799" s="213" customFormat="1" hidden="1" spans="1:23">
      <c r="A799" s="278"/>
      <c r="B799" s="67"/>
      <c r="C799" s="279"/>
      <c r="D799" s="280">
        <f>SUMPRODUCT((Archives!$N$1005:$N$10000=Lang!A$4)*(Archives!$F$1005:$F$10000=$A799)*-Archives!$A$1005:$A$10000)+SUMPRODUCT((Archives!$N$1005:$N$10000=Lang!A$5)*(Archives!$F$1005:$F$10000=$A799)*-Archives!$A$1005:$A$10000)-$C799+$I799</f>
        <v>0</v>
      </c>
      <c r="E799" s="281"/>
      <c r="F799" s="282"/>
      <c r="G799" s="283"/>
      <c r="H799" s="284"/>
      <c r="I799" s="319"/>
      <c r="J799" s="320"/>
      <c r="K799" s="321"/>
      <c r="L799" s="322"/>
      <c r="M799" s="323"/>
      <c r="N799" s="324"/>
      <c r="O799" s="325">
        <f t="shared" si="77"/>
        <v>0</v>
      </c>
      <c r="P799" s="326"/>
      <c r="Q799" s="338">
        <f>IF(ISBLANK(A799),0,IF(Set!$F$2="TTC",IF(P799=1,O799-(O799*100)/(100+Set!$C$2),(IF(P799=2,O799-(O799*100)/(100+Set!$C$3),0))),IF(P799=1,O799*Set!$C$2/(100),(IF(P799=2,O799*Set!$C$3/(100),0)))))</f>
        <v>0</v>
      </c>
      <c r="R799" s="335"/>
      <c r="S799" s="336">
        <f t="shared" si="78"/>
        <v>0</v>
      </c>
      <c r="T799" s="337">
        <f t="shared" si="79"/>
        <v>0</v>
      </c>
      <c r="U799" s="336">
        <f t="shared" si="80"/>
        <v>0</v>
      </c>
      <c r="V799" s="336">
        <f t="shared" si="81"/>
        <v>0</v>
      </c>
      <c r="W799" s="336">
        <f t="shared" si="82"/>
        <v>0</v>
      </c>
    </row>
    <row r="800" s="213" customFormat="1" hidden="1" spans="1:23">
      <c r="A800" s="278"/>
      <c r="B800" s="67"/>
      <c r="C800" s="279"/>
      <c r="D800" s="280">
        <f>SUMPRODUCT((Archives!$N$1005:$N$10000=Lang!A$4)*(Archives!$F$1005:$F$10000=$A800)*-Archives!$A$1005:$A$10000)+SUMPRODUCT((Archives!$N$1005:$N$10000=Lang!A$5)*(Archives!$F$1005:$F$10000=$A800)*-Archives!$A$1005:$A$10000)-$C800+$I800</f>
        <v>0</v>
      </c>
      <c r="E800" s="281"/>
      <c r="F800" s="282"/>
      <c r="G800" s="283"/>
      <c r="H800" s="284"/>
      <c r="I800" s="319"/>
      <c r="J800" s="320"/>
      <c r="K800" s="321"/>
      <c r="L800" s="322"/>
      <c r="M800" s="323"/>
      <c r="N800" s="324"/>
      <c r="O800" s="325">
        <f t="shared" si="77"/>
        <v>0</v>
      </c>
      <c r="P800" s="326"/>
      <c r="Q800" s="338">
        <f>IF(ISBLANK(A800),0,IF(Set!$F$2="TTC",IF(P800=1,O800-(O800*100)/(100+Set!$C$2),(IF(P800=2,O800-(O800*100)/(100+Set!$C$3),0))),IF(P800=1,O800*Set!$C$2/(100),(IF(P800=2,O800*Set!$C$3/(100),0)))))</f>
        <v>0</v>
      </c>
      <c r="R800" s="335"/>
      <c r="S800" s="336">
        <f t="shared" si="78"/>
        <v>0</v>
      </c>
      <c r="T800" s="337">
        <f t="shared" si="79"/>
        <v>0</v>
      </c>
      <c r="U800" s="336">
        <f t="shared" si="80"/>
        <v>0</v>
      </c>
      <c r="V800" s="336">
        <f t="shared" si="81"/>
        <v>0</v>
      </c>
      <c r="W800" s="336">
        <f t="shared" si="82"/>
        <v>0</v>
      </c>
    </row>
    <row r="801" s="213" customFormat="1" hidden="1" spans="1:23">
      <c r="A801" s="278"/>
      <c r="B801" s="67"/>
      <c r="C801" s="279"/>
      <c r="D801" s="280">
        <f>SUMPRODUCT((Archives!$N$1005:$N$10000=Lang!A$4)*(Archives!$F$1005:$F$10000=$A801)*-Archives!$A$1005:$A$10000)+SUMPRODUCT((Archives!$N$1005:$N$10000=Lang!A$5)*(Archives!$F$1005:$F$10000=$A801)*-Archives!$A$1005:$A$10000)-$C801+$I801</f>
        <v>0</v>
      </c>
      <c r="E801" s="281"/>
      <c r="F801" s="282"/>
      <c r="G801" s="283"/>
      <c r="H801" s="284"/>
      <c r="I801" s="319"/>
      <c r="J801" s="320"/>
      <c r="K801" s="321"/>
      <c r="L801" s="322"/>
      <c r="M801" s="323"/>
      <c r="N801" s="324"/>
      <c r="O801" s="325">
        <f t="shared" si="77"/>
        <v>0</v>
      </c>
      <c r="P801" s="326"/>
      <c r="Q801" s="338">
        <f>IF(ISBLANK(A801),0,IF(Set!$F$2="TTC",IF(P801=1,O801-(O801*100)/(100+Set!$C$2),(IF(P801=2,O801-(O801*100)/(100+Set!$C$3),0))),IF(P801=1,O801*Set!$C$2/(100),(IF(P801=2,O801*Set!$C$3/(100),0)))))</f>
        <v>0</v>
      </c>
      <c r="R801" s="335"/>
      <c r="S801" s="336">
        <f t="shared" si="78"/>
        <v>0</v>
      </c>
      <c r="T801" s="337">
        <f t="shared" si="79"/>
        <v>0</v>
      </c>
      <c r="U801" s="336">
        <f t="shared" si="80"/>
        <v>0</v>
      </c>
      <c r="V801" s="336">
        <f t="shared" si="81"/>
        <v>0</v>
      </c>
      <c r="W801" s="336">
        <f t="shared" si="82"/>
        <v>0</v>
      </c>
    </row>
    <row r="802" s="213" customFormat="1" hidden="1" spans="1:23">
      <c r="A802" s="278"/>
      <c r="B802" s="67"/>
      <c r="C802" s="279"/>
      <c r="D802" s="280">
        <f>SUMPRODUCT((Archives!$N$1005:$N$10000=Lang!A$4)*(Archives!$F$1005:$F$10000=$A802)*-Archives!$A$1005:$A$10000)+SUMPRODUCT((Archives!$N$1005:$N$10000=Lang!A$5)*(Archives!$F$1005:$F$10000=$A802)*-Archives!$A$1005:$A$10000)-$C802+$I802</f>
        <v>0</v>
      </c>
      <c r="E802" s="281"/>
      <c r="F802" s="282"/>
      <c r="G802" s="283"/>
      <c r="H802" s="284"/>
      <c r="I802" s="319"/>
      <c r="J802" s="320"/>
      <c r="K802" s="321"/>
      <c r="L802" s="322"/>
      <c r="M802" s="323"/>
      <c r="N802" s="324"/>
      <c r="O802" s="325">
        <f t="shared" si="77"/>
        <v>0</v>
      </c>
      <c r="P802" s="326"/>
      <c r="Q802" s="338">
        <f>IF(ISBLANK(A802),0,IF(Set!$F$2="TTC",IF(P802=1,O802-(O802*100)/(100+Set!$C$2),(IF(P802=2,O802-(O802*100)/(100+Set!$C$3),0))),IF(P802=1,O802*Set!$C$2/(100),(IF(P802=2,O802*Set!$C$3/(100),0)))))</f>
        <v>0</v>
      </c>
      <c r="R802" s="335"/>
      <c r="S802" s="336">
        <f t="shared" si="78"/>
        <v>0</v>
      </c>
      <c r="T802" s="337">
        <f t="shared" si="79"/>
        <v>0</v>
      </c>
      <c r="U802" s="336">
        <f t="shared" si="80"/>
        <v>0</v>
      </c>
      <c r="V802" s="336">
        <f t="shared" si="81"/>
        <v>0</v>
      </c>
      <c r="W802" s="336">
        <f t="shared" si="82"/>
        <v>0</v>
      </c>
    </row>
    <row r="803" s="213" customFormat="1" hidden="1" spans="1:23">
      <c r="A803" s="278"/>
      <c r="B803" s="67"/>
      <c r="C803" s="279"/>
      <c r="D803" s="280">
        <f>SUMPRODUCT((Archives!$N$1005:$N$10000=Lang!A$4)*(Archives!$F$1005:$F$10000=$A803)*-Archives!$A$1005:$A$10000)+SUMPRODUCT((Archives!$N$1005:$N$10000=Lang!A$5)*(Archives!$F$1005:$F$10000=$A803)*-Archives!$A$1005:$A$10000)-$C803+$I803</f>
        <v>0</v>
      </c>
      <c r="E803" s="281"/>
      <c r="F803" s="282"/>
      <c r="G803" s="283"/>
      <c r="H803" s="284"/>
      <c r="I803" s="319"/>
      <c r="J803" s="320"/>
      <c r="K803" s="321"/>
      <c r="L803" s="322"/>
      <c r="M803" s="323"/>
      <c r="N803" s="324"/>
      <c r="O803" s="325">
        <f t="shared" si="77"/>
        <v>0</v>
      </c>
      <c r="P803" s="326"/>
      <c r="Q803" s="338">
        <f>IF(ISBLANK(A803),0,IF(Set!$F$2="TTC",IF(P803=1,O803-(O803*100)/(100+Set!$C$2),(IF(P803=2,O803-(O803*100)/(100+Set!$C$3),0))),IF(P803=1,O803*Set!$C$2/(100),(IF(P803=2,O803*Set!$C$3/(100),0)))))</f>
        <v>0</v>
      </c>
      <c r="R803" s="335"/>
      <c r="S803" s="336">
        <f t="shared" si="78"/>
        <v>0</v>
      </c>
      <c r="T803" s="337">
        <f t="shared" si="79"/>
        <v>0</v>
      </c>
      <c r="U803" s="336">
        <f t="shared" si="80"/>
        <v>0</v>
      </c>
      <c r="V803" s="336">
        <f t="shared" si="81"/>
        <v>0</v>
      </c>
      <c r="W803" s="336">
        <f t="shared" si="82"/>
        <v>0</v>
      </c>
    </row>
    <row r="804" s="213" customFormat="1" hidden="1" spans="1:23">
      <c r="A804" s="278"/>
      <c r="B804" s="67"/>
      <c r="C804" s="279"/>
      <c r="D804" s="280">
        <f>SUMPRODUCT((Archives!$N$1005:$N$10000=Lang!A$4)*(Archives!$F$1005:$F$10000=$A804)*-Archives!$A$1005:$A$10000)+SUMPRODUCT((Archives!$N$1005:$N$10000=Lang!A$5)*(Archives!$F$1005:$F$10000=$A804)*-Archives!$A$1005:$A$10000)-$C804+$I804</f>
        <v>0</v>
      </c>
      <c r="E804" s="281"/>
      <c r="F804" s="282"/>
      <c r="G804" s="283"/>
      <c r="H804" s="284"/>
      <c r="I804" s="319"/>
      <c r="J804" s="320"/>
      <c r="K804" s="321"/>
      <c r="L804" s="322"/>
      <c r="M804" s="323"/>
      <c r="N804" s="324"/>
      <c r="O804" s="325">
        <f t="shared" si="77"/>
        <v>0</v>
      </c>
      <c r="P804" s="326"/>
      <c r="Q804" s="338">
        <f>IF(ISBLANK(A804),0,IF(Set!$F$2="TTC",IF(P804=1,O804-(O804*100)/(100+Set!$C$2),(IF(P804=2,O804-(O804*100)/(100+Set!$C$3),0))),IF(P804=1,O804*Set!$C$2/(100),(IF(P804=2,O804*Set!$C$3/(100),0)))))</f>
        <v>0</v>
      </c>
      <c r="R804" s="335"/>
      <c r="S804" s="336">
        <f t="shared" si="78"/>
        <v>0</v>
      </c>
      <c r="T804" s="337">
        <f t="shared" si="79"/>
        <v>0</v>
      </c>
      <c r="U804" s="336">
        <f t="shared" si="80"/>
        <v>0</v>
      </c>
      <c r="V804" s="336">
        <f t="shared" si="81"/>
        <v>0</v>
      </c>
      <c r="W804" s="336">
        <f t="shared" si="82"/>
        <v>0</v>
      </c>
    </row>
    <row r="805" s="213" customFormat="1" hidden="1" spans="1:23">
      <c r="A805" s="278"/>
      <c r="B805" s="67"/>
      <c r="C805" s="279"/>
      <c r="D805" s="280">
        <f>SUMPRODUCT((Archives!$N$1005:$N$10000=Lang!A$4)*(Archives!$F$1005:$F$10000=$A805)*-Archives!$A$1005:$A$10000)+SUMPRODUCT((Archives!$N$1005:$N$10000=Lang!A$5)*(Archives!$F$1005:$F$10000=$A805)*-Archives!$A$1005:$A$10000)-$C805+$I805</f>
        <v>0</v>
      </c>
      <c r="E805" s="281"/>
      <c r="F805" s="282"/>
      <c r="G805" s="283"/>
      <c r="H805" s="284"/>
      <c r="I805" s="319"/>
      <c r="J805" s="320"/>
      <c r="K805" s="321"/>
      <c r="L805" s="322"/>
      <c r="M805" s="323"/>
      <c r="N805" s="324"/>
      <c r="O805" s="325">
        <f t="shared" si="77"/>
        <v>0</v>
      </c>
      <c r="P805" s="326"/>
      <c r="Q805" s="338">
        <f>IF(ISBLANK(A805),0,IF(Set!$F$2="TTC",IF(P805=1,O805-(O805*100)/(100+Set!$C$2),(IF(P805=2,O805-(O805*100)/(100+Set!$C$3),0))),IF(P805=1,O805*Set!$C$2/(100),(IF(P805=2,O805*Set!$C$3/(100),0)))))</f>
        <v>0</v>
      </c>
      <c r="R805" s="335"/>
      <c r="S805" s="336">
        <f t="shared" si="78"/>
        <v>0</v>
      </c>
      <c r="T805" s="337">
        <f t="shared" si="79"/>
        <v>0</v>
      </c>
      <c r="U805" s="336">
        <f t="shared" si="80"/>
        <v>0</v>
      </c>
      <c r="V805" s="336">
        <f t="shared" si="81"/>
        <v>0</v>
      </c>
      <c r="W805" s="336">
        <f t="shared" si="82"/>
        <v>0</v>
      </c>
    </row>
    <row r="806" s="213" customFormat="1" hidden="1" spans="1:23">
      <c r="A806" s="278"/>
      <c r="B806" s="67"/>
      <c r="C806" s="279"/>
      <c r="D806" s="280">
        <f>SUMPRODUCT((Archives!$N$1005:$N$10000=Lang!A$4)*(Archives!$F$1005:$F$10000=$A806)*-Archives!$A$1005:$A$10000)+SUMPRODUCT((Archives!$N$1005:$N$10000=Lang!A$5)*(Archives!$F$1005:$F$10000=$A806)*-Archives!$A$1005:$A$10000)-$C806+$I806</f>
        <v>0</v>
      </c>
      <c r="E806" s="281"/>
      <c r="F806" s="282"/>
      <c r="G806" s="283"/>
      <c r="H806" s="284"/>
      <c r="I806" s="319"/>
      <c r="J806" s="320"/>
      <c r="K806" s="321"/>
      <c r="L806" s="322"/>
      <c r="M806" s="323"/>
      <c r="N806" s="324"/>
      <c r="O806" s="325">
        <f t="shared" si="77"/>
        <v>0</v>
      </c>
      <c r="P806" s="326"/>
      <c r="Q806" s="338">
        <f>IF(ISBLANK(A806),0,IF(Set!$F$2="TTC",IF(P806=1,O806-(O806*100)/(100+Set!$C$2),(IF(P806=2,O806-(O806*100)/(100+Set!$C$3),0))),IF(P806=1,O806*Set!$C$2/(100),(IF(P806=2,O806*Set!$C$3/(100),0)))))</f>
        <v>0</v>
      </c>
      <c r="R806" s="335"/>
      <c r="S806" s="336">
        <f t="shared" si="78"/>
        <v>0</v>
      </c>
      <c r="T806" s="337">
        <f t="shared" si="79"/>
        <v>0</v>
      </c>
      <c r="U806" s="336">
        <f t="shared" si="80"/>
        <v>0</v>
      </c>
      <c r="V806" s="336">
        <f t="shared" si="81"/>
        <v>0</v>
      </c>
      <c r="W806" s="336">
        <f t="shared" si="82"/>
        <v>0</v>
      </c>
    </row>
    <row r="807" s="213" customFormat="1" hidden="1" spans="1:23">
      <c r="A807" s="278"/>
      <c r="B807" s="67"/>
      <c r="C807" s="279"/>
      <c r="D807" s="280">
        <f>SUMPRODUCT((Archives!$N$1005:$N$10000=Lang!A$4)*(Archives!$F$1005:$F$10000=$A807)*-Archives!$A$1005:$A$10000)+SUMPRODUCT((Archives!$N$1005:$N$10000=Lang!A$5)*(Archives!$F$1005:$F$10000=$A807)*-Archives!$A$1005:$A$10000)-$C807+$I807</f>
        <v>0</v>
      </c>
      <c r="E807" s="281"/>
      <c r="F807" s="282"/>
      <c r="G807" s="283"/>
      <c r="H807" s="284"/>
      <c r="I807" s="319"/>
      <c r="J807" s="320"/>
      <c r="K807" s="321"/>
      <c r="L807" s="322"/>
      <c r="M807" s="323"/>
      <c r="N807" s="324"/>
      <c r="O807" s="325">
        <f t="shared" si="77"/>
        <v>0</v>
      </c>
      <c r="P807" s="326"/>
      <c r="Q807" s="338">
        <f>IF(ISBLANK(A807),0,IF(Set!$F$2="TTC",IF(P807=1,O807-(O807*100)/(100+Set!$C$2),(IF(P807=2,O807-(O807*100)/(100+Set!$C$3),0))),IF(P807=1,O807*Set!$C$2/(100),(IF(P807=2,O807*Set!$C$3/(100),0)))))</f>
        <v>0</v>
      </c>
      <c r="R807" s="335"/>
      <c r="S807" s="336">
        <f t="shared" si="78"/>
        <v>0</v>
      </c>
      <c r="T807" s="337">
        <f t="shared" si="79"/>
        <v>0</v>
      </c>
      <c r="U807" s="336">
        <f t="shared" si="80"/>
        <v>0</v>
      </c>
      <c r="V807" s="336">
        <f t="shared" si="81"/>
        <v>0</v>
      </c>
      <c r="W807" s="336">
        <f t="shared" si="82"/>
        <v>0</v>
      </c>
    </row>
    <row r="808" s="213" customFormat="1" hidden="1" spans="1:23">
      <c r="A808" s="278"/>
      <c r="B808" s="67"/>
      <c r="C808" s="279"/>
      <c r="D808" s="280">
        <f>SUMPRODUCT((Archives!$N$1005:$N$10000=Lang!A$4)*(Archives!$F$1005:$F$10000=$A808)*-Archives!$A$1005:$A$10000)+SUMPRODUCT((Archives!$N$1005:$N$10000=Lang!A$5)*(Archives!$F$1005:$F$10000=$A808)*-Archives!$A$1005:$A$10000)-$C808+$I808</f>
        <v>0</v>
      </c>
      <c r="E808" s="281"/>
      <c r="F808" s="282"/>
      <c r="G808" s="283"/>
      <c r="H808" s="284"/>
      <c r="I808" s="319"/>
      <c r="J808" s="320"/>
      <c r="K808" s="321"/>
      <c r="L808" s="322"/>
      <c r="M808" s="323"/>
      <c r="N808" s="324"/>
      <c r="O808" s="325">
        <f t="shared" si="77"/>
        <v>0</v>
      </c>
      <c r="P808" s="326"/>
      <c r="Q808" s="338">
        <f>IF(ISBLANK(A808),0,IF(Set!$F$2="TTC",IF(P808=1,O808-(O808*100)/(100+Set!$C$2),(IF(P808=2,O808-(O808*100)/(100+Set!$C$3),0))),IF(P808=1,O808*Set!$C$2/(100),(IF(P808=2,O808*Set!$C$3/(100),0)))))</f>
        <v>0</v>
      </c>
      <c r="R808" s="335"/>
      <c r="S808" s="336">
        <f t="shared" si="78"/>
        <v>0</v>
      </c>
      <c r="T808" s="337">
        <f t="shared" si="79"/>
        <v>0</v>
      </c>
      <c r="U808" s="336">
        <f t="shared" si="80"/>
        <v>0</v>
      </c>
      <c r="V808" s="336">
        <f t="shared" si="81"/>
        <v>0</v>
      </c>
      <c r="W808" s="336">
        <f t="shared" si="82"/>
        <v>0</v>
      </c>
    </row>
    <row r="809" s="213" customFormat="1" hidden="1" spans="1:23">
      <c r="A809" s="278"/>
      <c r="B809" s="67"/>
      <c r="C809" s="279"/>
      <c r="D809" s="280">
        <f>SUMPRODUCT((Archives!$N$1005:$N$10000=Lang!A$4)*(Archives!$F$1005:$F$10000=$A809)*-Archives!$A$1005:$A$10000)+SUMPRODUCT((Archives!$N$1005:$N$10000=Lang!A$5)*(Archives!$F$1005:$F$10000=$A809)*-Archives!$A$1005:$A$10000)-$C809+$I809</f>
        <v>0</v>
      </c>
      <c r="E809" s="281"/>
      <c r="F809" s="282"/>
      <c r="G809" s="283"/>
      <c r="H809" s="284"/>
      <c r="I809" s="319"/>
      <c r="J809" s="320"/>
      <c r="K809" s="321"/>
      <c r="L809" s="322"/>
      <c r="M809" s="323"/>
      <c r="N809" s="324"/>
      <c r="O809" s="325">
        <f t="shared" si="77"/>
        <v>0</v>
      </c>
      <c r="P809" s="326"/>
      <c r="Q809" s="338">
        <f>IF(ISBLANK(A809),0,IF(Set!$F$2="TTC",IF(P809=1,O809-(O809*100)/(100+Set!$C$2),(IF(P809=2,O809-(O809*100)/(100+Set!$C$3),0))),IF(P809=1,O809*Set!$C$2/(100),(IF(P809=2,O809*Set!$C$3/(100),0)))))</f>
        <v>0</v>
      </c>
      <c r="R809" s="335"/>
      <c r="S809" s="336">
        <f t="shared" si="78"/>
        <v>0</v>
      </c>
      <c r="T809" s="337">
        <f t="shared" si="79"/>
        <v>0</v>
      </c>
      <c r="U809" s="336">
        <f t="shared" si="80"/>
        <v>0</v>
      </c>
      <c r="V809" s="336">
        <f t="shared" si="81"/>
        <v>0</v>
      </c>
      <c r="W809" s="336">
        <f t="shared" si="82"/>
        <v>0</v>
      </c>
    </row>
    <row r="810" s="213" customFormat="1" hidden="1" spans="1:23">
      <c r="A810" s="278"/>
      <c r="B810" s="67"/>
      <c r="C810" s="279"/>
      <c r="D810" s="280">
        <f>SUMPRODUCT((Archives!$N$1005:$N$10000=Lang!A$4)*(Archives!$F$1005:$F$10000=$A810)*-Archives!$A$1005:$A$10000)+SUMPRODUCT((Archives!$N$1005:$N$10000=Lang!A$5)*(Archives!$F$1005:$F$10000=$A810)*-Archives!$A$1005:$A$10000)-$C810+$I810</f>
        <v>0</v>
      </c>
      <c r="E810" s="281"/>
      <c r="F810" s="282"/>
      <c r="G810" s="283"/>
      <c r="H810" s="284"/>
      <c r="I810" s="319"/>
      <c r="J810" s="320"/>
      <c r="K810" s="321"/>
      <c r="L810" s="322"/>
      <c r="M810" s="323"/>
      <c r="N810" s="324"/>
      <c r="O810" s="325">
        <f t="shared" si="77"/>
        <v>0</v>
      </c>
      <c r="P810" s="326"/>
      <c r="Q810" s="338">
        <f>IF(ISBLANK(A810),0,IF(Set!$F$2="TTC",IF(P810=1,O810-(O810*100)/(100+Set!$C$2),(IF(P810=2,O810-(O810*100)/(100+Set!$C$3),0))),IF(P810=1,O810*Set!$C$2/(100),(IF(P810=2,O810*Set!$C$3/(100),0)))))</f>
        <v>0</v>
      </c>
      <c r="R810" s="335"/>
      <c r="S810" s="336">
        <f t="shared" si="78"/>
        <v>0</v>
      </c>
      <c r="T810" s="337">
        <f t="shared" si="79"/>
        <v>0</v>
      </c>
      <c r="U810" s="336">
        <f t="shared" si="80"/>
        <v>0</v>
      </c>
      <c r="V810" s="336">
        <f t="shared" si="81"/>
        <v>0</v>
      </c>
      <c r="W810" s="336">
        <f t="shared" si="82"/>
        <v>0</v>
      </c>
    </row>
    <row r="811" s="213" customFormat="1" hidden="1" spans="1:23">
      <c r="A811" s="278"/>
      <c r="B811" s="67"/>
      <c r="C811" s="279"/>
      <c r="D811" s="280">
        <f>SUMPRODUCT((Archives!$N$1005:$N$10000=Lang!A$4)*(Archives!$F$1005:$F$10000=$A811)*-Archives!$A$1005:$A$10000)+SUMPRODUCT((Archives!$N$1005:$N$10000=Lang!A$5)*(Archives!$F$1005:$F$10000=$A811)*-Archives!$A$1005:$A$10000)-$C811+$I811</f>
        <v>0</v>
      </c>
      <c r="E811" s="281"/>
      <c r="F811" s="282"/>
      <c r="G811" s="283"/>
      <c r="H811" s="284"/>
      <c r="I811" s="319"/>
      <c r="J811" s="320"/>
      <c r="K811" s="321"/>
      <c r="L811" s="322"/>
      <c r="M811" s="323"/>
      <c r="N811" s="324"/>
      <c r="O811" s="325">
        <f t="shared" si="77"/>
        <v>0</v>
      </c>
      <c r="P811" s="326"/>
      <c r="Q811" s="338">
        <f>IF(ISBLANK(A811),0,IF(Set!$F$2="TTC",IF(P811=1,O811-(O811*100)/(100+Set!$C$2),(IF(P811=2,O811-(O811*100)/(100+Set!$C$3),0))),IF(P811=1,O811*Set!$C$2/(100),(IF(P811=2,O811*Set!$C$3/(100),0)))))</f>
        <v>0</v>
      </c>
      <c r="R811" s="335"/>
      <c r="S811" s="336">
        <f t="shared" si="78"/>
        <v>0</v>
      </c>
      <c r="T811" s="337">
        <f t="shared" si="79"/>
        <v>0</v>
      </c>
      <c r="U811" s="336">
        <f t="shared" si="80"/>
        <v>0</v>
      </c>
      <c r="V811" s="336">
        <f t="shared" si="81"/>
        <v>0</v>
      </c>
      <c r="W811" s="336">
        <f t="shared" si="82"/>
        <v>0</v>
      </c>
    </row>
    <row r="812" s="213" customFormat="1" hidden="1" spans="1:23">
      <c r="A812" s="278"/>
      <c r="B812" s="67"/>
      <c r="C812" s="279"/>
      <c r="D812" s="280">
        <f>SUMPRODUCT((Archives!$N$1005:$N$10000=Lang!A$4)*(Archives!$F$1005:$F$10000=$A812)*-Archives!$A$1005:$A$10000)+SUMPRODUCT((Archives!$N$1005:$N$10000=Lang!A$5)*(Archives!$F$1005:$F$10000=$A812)*-Archives!$A$1005:$A$10000)-$C812+$I812</f>
        <v>0</v>
      </c>
      <c r="E812" s="281"/>
      <c r="F812" s="282"/>
      <c r="G812" s="283"/>
      <c r="H812" s="284"/>
      <c r="I812" s="319"/>
      <c r="J812" s="320"/>
      <c r="K812" s="321"/>
      <c r="L812" s="322"/>
      <c r="M812" s="323"/>
      <c r="N812" s="324"/>
      <c r="O812" s="325">
        <f t="shared" si="77"/>
        <v>0</v>
      </c>
      <c r="P812" s="326"/>
      <c r="Q812" s="338">
        <f>IF(ISBLANK(A812),0,IF(Set!$F$2="TTC",IF(P812=1,O812-(O812*100)/(100+Set!$C$2),(IF(P812=2,O812-(O812*100)/(100+Set!$C$3),0))),IF(P812=1,O812*Set!$C$2/(100),(IF(P812=2,O812*Set!$C$3/(100),0)))))</f>
        <v>0</v>
      </c>
      <c r="R812" s="335"/>
      <c r="S812" s="336">
        <f t="shared" si="78"/>
        <v>0</v>
      </c>
      <c r="T812" s="337">
        <f t="shared" si="79"/>
        <v>0</v>
      </c>
      <c r="U812" s="336">
        <f t="shared" si="80"/>
        <v>0</v>
      </c>
      <c r="V812" s="336">
        <f t="shared" si="81"/>
        <v>0</v>
      </c>
      <c r="W812" s="336">
        <f t="shared" si="82"/>
        <v>0</v>
      </c>
    </row>
    <row r="813" s="213" customFormat="1" hidden="1" spans="1:23">
      <c r="A813" s="278"/>
      <c r="B813" s="67"/>
      <c r="C813" s="279"/>
      <c r="D813" s="280">
        <f>SUMPRODUCT((Archives!$N$1005:$N$10000=Lang!A$4)*(Archives!$F$1005:$F$10000=$A813)*-Archives!$A$1005:$A$10000)+SUMPRODUCT((Archives!$N$1005:$N$10000=Lang!A$5)*(Archives!$F$1005:$F$10000=$A813)*-Archives!$A$1005:$A$10000)-$C813+$I813</f>
        <v>0</v>
      </c>
      <c r="E813" s="281"/>
      <c r="F813" s="282"/>
      <c r="G813" s="283"/>
      <c r="H813" s="284"/>
      <c r="I813" s="319"/>
      <c r="J813" s="320"/>
      <c r="K813" s="321"/>
      <c r="L813" s="322"/>
      <c r="M813" s="323"/>
      <c r="N813" s="324"/>
      <c r="O813" s="325">
        <f t="shared" si="77"/>
        <v>0</v>
      </c>
      <c r="P813" s="326"/>
      <c r="Q813" s="338">
        <f>IF(ISBLANK(A813),0,IF(Set!$F$2="TTC",IF(P813=1,O813-(O813*100)/(100+Set!$C$2),(IF(P813=2,O813-(O813*100)/(100+Set!$C$3),0))),IF(P813=1,O813*Set!$C$2/(100),(IF(P813=2,O813*Set!$C$3/(100),0)))))</f>
        <v>0</v>
      </c>
      <c r="R813" s="335"/>
      <c r="S813" s="336">
        <f t="shared" si="78"/>
        <v>0</v>
      </c>
      <c r="T813" s="337">
        <f t="shared" si="79"/>
        <v>0</v>
      </c>
      <c r="U813" s="336">
        <f t="shared" si="80"/>
        <v>0</v>
      </c>
      <c r="V813" s="336">
        <f t="shared" si="81"/>
        <v>0</v>
      </c>
      <c r="W813" s="336">
        <f t="shared" si="82"/>
        <v>0</v>
      </c>
    </row>
    <row r="814" s="213" customFormat="1" hidden="1" spans="1:23">
      <c r="A814" s="278"/>
      <c r="B814" s="67"/>
      <c r="C814" s="279"/>
      <c r="D814" s="280">
        <f>SUMPRODUCT((Archives!$N$1005:$N$10000=Lang!A$4)*(Archives!$F$1005:$F$10000=$A814)*-Archives!$A$1005:$A$10000)+SUMPRODUCT((Archives!$N$1005:$N$10000=Lang!A$5)*(Archives!$F$1005:$F$10000=$A814)*-Archives!$A$1005:$A$10000)-$C814+$I814</f>
        <v>0</v>
      </c>
      <c r="E814" s="281"/>
      <c r="F814" s="282"/>
      <c r="G814" s="283"/>
      <c r="H814" s="284"/>
      <c r="I814" s="319"/>
      <c r="J814" s="320"/>
      <c r="K814" s="321"/>
      <c r="L814" s="322"/>
      <c r="M814" s="323"/>
      <c r="N814" s="324"/>
      <c r="O814" s="325">
        <f t="shared" si="77"/>
        <v>0</v>
      </c>
      <c r="P814" s="326"/>
      <c r="Q814" s="338">
        <f>IF(ISBLANK(A814),0,IF(Set!$F$2="TTC",IF(P814=1,O814-(O814*100)/(100+Set!$C$2),(IF(P814=2,O814-(O814*100)/(100+Set!$C$3),0))),IF(P814=1,O814*Set!$C$2/(100),(IF(P814=2,O814*Set!$C$3/(100),0)))))</f>
        <v>0</v>
      </c>
      <c r="R814" s="335"/>
      <c r="S814" s="336">
        <f t="shared" si="78"/>
        <v>0</v>
      </c>
      <c r="T814" s="337">
        <f t="shared" si="79"/>
        <v>0</v>
      </c>
      <c r="U814" s="336">
        <f t="shared" si="80"/>
        <v>0</v>
      </c>
      <c r="V814" s="336">
        <f t="shared" si="81"/>
        <v>0</v>
      </c>
      <c r="W814" s="336">
        <f t="shared" si="82"/>
        <v>0</v>
      </c>
    </row>
    <row r="815" s="213" customFormat="1" hidden="1" spans="1:23">
      <c r="A815" s="278"/>
      <c r="B815" s="67"/>
      <c r="C815" s="279"/>
      <c r="D815" s="280">
        <f>SUMPRODUCT((Archives!$N$1005:$N$10000=Lang!A$4)*(Archives!$F$1005:$F$10000=$A815)*-Archives!$A$1005:$A$10000)+SUMPRODUCT((Archives!$N$1005:$N$10000=Lang!A$5)*(Archives!$F$1005:$F$10000=$A815)*-Archives!$A$1005:$A$10000)-$C815+$I815</f>
        <v>0</v>
      </c>
      <c r="E815" s="281"/>
      <c r="F815" s="282"/>
      <c r="G815" s="283"/>
      <c r="H815" s="284"/>
      <c r="I815" s="319"/>
      <c r="J815" s="320"/>
      <c r="K815" s="321"/>
      <c r="L815" s="322"/>
      <c r="M815" s="323"/>
      <c r="N815" s="324"/>
      <c r="O815" s="325">
        <f t="shared" si="77"/>
        <v>0</v>
      </c>
      <c r="P815" s="326"/>
      <c r="Q815" s="338">
        <f>IF(ISBLANK(A815),0,IF(Set!$F$2="TTC",IF(P815=1,O815-(O815*100)/(100+Set!$C$2),(IF(P815=2,O815-(O815*100)/(100+Set!$C$3),0))),IF(P815=1,O815*Set!$C$2/(100),(IF(P815=2,O815*Set!$C$3/(100),0)))))</f>
        <v>0</v>
      </c>
      <c r="R815" s="335"/>
      <c r="S815" s="336">
        <f t="shared" si="78"/>
        <v>0</v>
      </c>
      <c r="T815" s="337">
        <f t="shared" si="79"/>
        <v>0</v>
      </c>
      <c r="U815" s="336">
        <f t="shared" si="80"/>
        <v>0</v>
      </c>
      <c r="V815" s="336">
        <f t="shared" si="81"/>
        <v>0</v>
      </c>
      <c r="W815" s="336">
        <f t="shared" si="82"/>
        <v>0</v>
      </c>
    </row>
    <row r="816" s="213" customFormat="1" hidden="1" spans="1:23">
      <c r="A816" s="278"/>
      <c r="B816" s="67"/>
      <c r="C816" s="279"/>
      <c r="D816" s="280">
        <f>SUMPRODUCT((Archives!$N$1005:$N$10000=Lang!A$4)*(Archives!$F$1005:$F$10000=$A816)*-Archives!$A$1005:$A$10000)+SUMPRODUCT((Archives!$N$1005:$N$10000=Lang!A$5)*(Archives!$F$1005:$F$10000=$A816)*-Archives!$A$1005:$A$10000)-$C816+$I816</f>
        <v>0</v>
      </c>
      <c r="E816" s="281"/>
      <c r="F816" s="282"/>
      <c r="G816" s="283"/>
      <c r="H816" s="284"/>
      <c r="I816" s="319"/>
      <c r="J816" s="320"/>
      <c r="K816" s="321"/>
      <c r="L816" s="322"/>
      <c r="M816" s="323"/>
      <c r="N816" s="324"/>
      <c r="O816" s="325">
        <f t="shared" si="77"/>
        <v>0</v>
      </c>
      <c r="P816" s="326"/>
      <c r="Q816" s="338">
        <f>IF(ISBLANK(A816),0,IF(Set!$F$2="TTC",IF(P816=1,O816-(O816*100)/(100+Set!$C$2),(IF(P816=2,O816-(O816*100)/(100+Set!$C$3),0))),IF(P816=1,O816*Set!$C$2/(100),(IF(P816=2,O816*Set!$C$3/(100),0)))))</f>
        <v>0</v>
      </c>
      <c r="R816" s="335"/>
      <c r="S816" s="336">
        <f t="shared" si="78"/>
        <v>0</v>
      </c>
      <c r="T816" s="337">
        <f t="shared" si="79"/>
        <v>0</v>
      </c>
      <c r="U816" s="336">
        <f t="shared" si="80"/>
        <v>0</v>
      </c>
      <c r="V816" s="336">
        <f t="shared" si="81"/>
        <v>0</v>
      </c>
      <c r="W816" s="336">
        <f t="shared" si="82"/>
        <v>0</v>
      </c>
    </row>
    <row r="817" s="213" customFormat="1" hidden="1" spans="1:23">
      <c r="A817" s="278"/>
      <c r="B817" s="67"/>
      <c r="C817" s="279"/>
      <c r="D817" s="280">
        <f>SUMPRODUCT((Archives!$N$1005:$N$10000=Lang!A$4)*(Archives!$F$1005:$F$10000=$A817)*-Archives!$A$1005:$A$10000)+SUMPRODUCT((Archives!$N$1005:$N$10000=Lang!A$5)*(Archives!$F$1005:$F$10000=$A817)*-Archives!$A$1005:$A$10000)-$C817+$I817</f>
        <v>0</v>
      </c>
      <c r="E817" s="281"/>
      <c r="F817" s="282"/>
      <c r="G817" s="283"/>
      <c r="H817" s="284"/>
      <c r="I817" s="319"/>
      <c r="J817" s="320"/>
      <c r="K817" s="321"/>
      <c r="L817" s="322"/>
      <c r="M817" s="323"/>
      <c r="N817" s="324"/>
      <c r="O817" s="325">
        <f t="shared" si="77"/>
        <v>0</v>
      </c>
      <c r="P817" s="326"/>
      <c r="Q817" s="338">
        <f>IF(ISBLANK(A817),0,IF(Set!$F$2="TTC",IF(P817=1,O817-(O817*100)/(100+Set!$C$2),(IF(P817=2,O817-(O817*100)/(100+Set!$C$3),0))),IF(P817=1,O817*Set!$C$2/(100),(IF(P817=2,O817*Set!$C$3/(100),0)))))</f>
        <v>0</v>
      </c>
      <c r="R817" s="335"/>
      <c r="S817" s="336">
        <f t="shared" si="78"/>
        <v>0</v>
      </c>
      <c r="T817" s="337">
        <f t="shared" si="79"/>
        <v>0</v>
      </c>
      <c r="U817" s="336">
        <f t="shared" si="80"/>
        <v>0</v>
      </c>
      <c r="V817" s="336">
        <f t="shared" si="81"/>
        <v>0</v>
      </c>
      <c r="W817" s="336">
        <f t="shared" si="82"/>
        <v>0</v>
      </c>
    </row>
    <row r="818" s="213" customFormat="1" hidden="1" spans="1:23">
      <c r="A818" s="278"/>
      <c r="B818" s="67"/>
      <c r="C818" s="279"/>
      <c r="D818" s="280">
        <f>SUMPRODUCT((Archives!$N$1005:$N$10000=Lang!A$4)*(Archives!$F$1005:$F$10000=$A818)*-Archives!$A$1005:$A$10000)+SUMPRODUCT((Archives!$N$1005:$N$10000=Lang!A$5)*(Archives!$F$1005:$F$10000=$A818)*-Archives!$A$1005:$A$10000)-$C818+$I818</f>
        <v>0</v>
      </c>
      <c r="E818" s="281"/>
      <c r="F818" s="282"/>
      <c r="G818" s="283"/>
      <c r="H818" s="284"/>
      <c r="I818" s="319"/>
      <c r="J818" s="320"/>
      <c r="K818" s="321"/>
      <c r="L818" s="322"/>
      <c r="M818" s="323"/>
      <c r="N818" s="324"/>
      <c r="O818" s="325">
        <f t="shared" si="77"/>
        <v>0</v>
      </c>
      <c r="P818" s="326"/>
      <c r="Q818" s="338">
        <f>IF(ISBLANK(A818),0,IF(Set!$F$2="TTC",IF(P818=1,O818-(O818*100)/(100+Set!$C$2),(IF(P818=2,O818-(O818*100)/(100+Set!$C$3),0))),IF(P818=1,O818*Set!$C$2/(100),(IF(P818=2,O818*Set!$C$3/(100),0)))))</f>
        <v>0</v>
      </c>
      <c r="R818" s="335"/>
      <c r="S818" s="336">
        <f t="shared" si="78"/>
        <v>0</v>
      </c>
      <c r="T818" s="337">
        <f t="shared" si="79"/>
        <v>0</v>
      </c>
      <c r="U818" s="336">
        <f t="shared" si="80"/>
        <v>0</v>
      </c>
      <c r="V818" s="336">
        <f t="shared" si="81"/>
        <v>0</v>
      </c>
      <c r="W818" s="336">
        <f t="shared" si="82"/>
        <v>0</v>
      </c>
    </row>
    <row r="819" s="213" customFormat="1" hidden="1" spans="1:23">
      <c r="A819" s="278"/>
      <c r="B819" s="67"/>
      <c r="C819" s="279"/>
      <c r="D819" s="280">
        <f>SUMPRODUCT((Archives!$N$1005:$N$10000=Lang!A$4)*(Archives!$F$1005:$F$10000=$A819)*-Archives!$A$1005:$A$10000)+SUMPRODUCT((Archives!$N$1005:$N$10000=Lang!A$5)*(Archives!$F$1005:$F$10000=$A819)*-Archives!$A$1005:$A$10000)-$C819+$I819</f>
        <v>0</v>
      </c>
      <c r="E819" s="281"/>
      <c r="F819" s="282"/>
      <c r="G819" s="283"/>
      <c r="H819" s="284"/>
      <c r="I819" s="319"/>
      <c r="J819" s="320"/>
      <c r="K819" s="321"/>
      <c r="L819" s="322"/>
      <c r="M819" s="323"/>
      <c r="N819" s="324"/>
      <c r="O819" s="325">
        <f t="shared" si="77"/>
        <v>0</v>
      </c>
      <c r="P819" s="326"/>
      <c r="Q819" s="338">
        <f>IF(ISBLANK(A819),0,IF(Set!$F$2="TTC",IF(P819=1,O819-(O819*100)/(100+Set!$C$2),(IF(P819=2,O819-(O819*100)/(100+Set!$C$3),0))),IF(P819=1,O819*Set!$C$2/(100),(IF(P819=2,O819*Set!$C$3/(100),0)))))</f>
        <v>0</v>
      </c>
      <c r="R819" s="335"/>
      <c r="S819" s="336">
        <f t="shared" si="78"/>
        <v>0</v>
      </c>
      <c r="T819" s="337">
        <f t="shared" si="79"/>
        <v>0</v>
      </c>
      <c r="U819" s="336">
        <f t="shared" si="80"/>
        <v>0</v>
      </c>
      <c r="V819" s="336">
        <f t="shared" si="81"/>
        <v>0</v>
      </c>
      <c r="W819" s="336">
        <f t="shared" si="82"/>
        <v>0</v>
      </c>
    </row>
    <row r="820" s="213" customFormat="1" hidden="1" spans="1:23">
      <c r="A820" s="278"/>
      <c r="B820" s="67"/>
      <c r="C820" s="279"/>
      <c r="D820" s="280">
        <f>SUMPRODUCT((Archives!$N$1005:$N$10000=Lang!A$4)*(Archives!$F$1005:$F$10000=$A820)*-Archives!$A$1005:$A$10000)+SUMPRODUCT((Archives!$N$1005:$N$10000=Lang!A$5)*(Archives!$F$1005:$F$10000=$A820)*-Archives!$A$1005:$A$10000)-$C820+$I820</f>
        <v>0</v>
      </c>
      <c r="E820" s="281"/>
      <c r="F820" s="282"/>
      <c r="G820" s="283"/>
      <c r="H820" s="284"/>
      <c r="I820" s="319"/>
      <c r="J820" s="320"/>
      <c r="K820" s="321"/>
      <c r="L820" s="322"/>
      <c r="M820" s="323"/>
      <c r="N820" s="324"/>
      <c r="O820" s="325">
        <f t="shared" si="77"/>
        <v>0</v>
      </c>
      <c r="P820" s="326"/>
      <c r="Q820" s="338">
        <f>IF(ISBLANK(A820),0,IF(Set!$F$2="TTC",IF(P820=1,O820-(O820*100)/(100+Set!$C$2),(IF(P820=2,O820-(O820*100)/(100+Set!$C$3),0))),IF(P820=1,O820*Set!$C$2/(100),(IF(P820=2,O820*Set!$C$3/(100),0)))))</f>
        <v>0</v>
      </c>
      <c r="R820" s="335"/>
      <c r="S820" s="336">
        <f t="shared" si="78"/>
        <v>0</v>
      </c>
      <c r="T820" s="337">
        <f t="shared" si="79"/>
        <v>0</v>
      </c>
      <c r="U820" s="336">
        <f t="shared" si="80"/>
        <v>0</v>
      </c>
      <c r="V820" s="336">
        <f t="shared" si="81"/>
        <v>0</v>
      </c>
      <c r="W820" s="336">
        <f t="shared" si="82"/>
        <v>0</v>
      </c>
    </row>
    <row r="821" s="213" customFormat="1" hidden="1" spans="1:23">
      <c r="A821" s="278"/>
      <c r="B821" s="67"/>
      <c r="C821" s="279"/>
      <c r="D821" s="280">
        <f>SUMPRODUCT((Archives!$N$1005:$N$10000=Lang!A$4)*(Archives!$F$1005:$F$10000=$A821)*-Archives!$A$1005:$A$10000)+SUMPRODUCT((Archives!$N$1005:$N$10000=Lang!A$5)*(Archives!$F$1005:$F$10000=$A821)*-Archives!$A$1005:$A$10000)-$C821+$I821</f>
        <v>0</v>
      </c>
      <c r="E821" s="281"/>
      <c r="F821" s="282"/>
      <c r="G821" s="283"/>
      <c r="H821" s="284"/>
      <c r="I821" s="319"/>
      <c r="J821" s="320"/>
      <c r="K821" s="321"/>
      <c r="L821" s="322"/>
      <c r="M821" s="323"/>
      <c r="N821" s="324"/>
      <c r="O821" s="325">
        <f t="shared" si="77"/>
        <v>0</v>
      </c>
      <c r="P821" s="326"/>
      <c r="Q821" s="338">
        <f>IF(ISBLANK(A821),0,IF(Set!$F$2="TTC",IF(P821=1,O821-(O821*100)/(100+Set!$C$2),(IF(P821=2,O821-(O821*100)/(100+Set!$C$3),0))),IF(P821=1,O821*Set!$C$2/(100),(IF(P821=2,O821*Set!$C$3/(100),0)))))</f>
        <v>0</v>
      </c>
      <c r="R821" s="335"/>
      <c r="S821" s="336">
        <f t="shared" si="78"/>
        <v>0</v>
      </c>
      <c r="T821" s="337">
        <f t="shared" si="79"/>
        <v>0</v>
      </c>
      <c r="U821" s="336">
        <f t="shared" si="80"/>
        <v>0</v>
      </c>
      <c r="V821" s="336">
        <f t="shared" si="81"/>
        <v>0</v>
      </c>
      <c r="W821" s="336">
        <f t="shared" si="82"/>
        <v>0</v>
      </c>
    </row>
    <row r="822" s="213" customFormat="1" hidden="1" spans="1:23">
      <c r="A822" s="278"/>
      <c r="B822" s="67"/>
      <c r="C822" s="279"/>
      <c r="D822" s="280">
        <f>SUMPRODUCT((Archives!$N$1005:$N$10000=Lang!A$4)*(Archives!$F$1005:$F$10000=$A822)*-Archives!$A$1005:$A$10000)+SUMPRODUCT((Archives!$N$1005:$N$10000=Lang!A$5)*(Archives!$F$1005:$F$10000=$A822)*-Archives!$A$1005:$A$10000)-$C822+$I822</f>
        <v>0</v>
      </c>
      <c r="E822" s="281"/>
      <c r="F822" s="282"/>
      <c r="G822" s="283"/>
      <c r="H822" s="284"/>
      <c r="I822" s="319"/>
      <c r="J822" s="320"/>
      <c r="K822" s="321"/>
      <c r="L822" s="322"/>
      <c r="M822" s="323"/>
      <c r="N822" s="324"/>
      <c r="O822" s="325">
        <f t="shared" si="77"/>
        <v>0</v>
      </c>
      <c r="P822" s="326"/>
      <c r="Q822" s="338">
        <f>IF(ISBLANK(A822),0,IF(Set!$F$2="TTC",IF(P822=1,O822-(O822*100)/(100+Set!$C$2),(IF(P822=2,O822-(O822*100)/(100+Set!$C$3),0))),IF(P822=1,O822*Set!$C$2/(100),(IF(P822=2,O822*Set!$C$3/(100),0)))))</f>
        <v>0</v>
      </c>
      <c r="R822" s="335"/>
      <c r="S822" s="336">
        <f t="shared" si="78"/>
        <v>0</v>
      </c>
      <c r="T822" s="337">
        <f t="shared" si="79"/>
        <v>0</v>
      </c>
      <c r="U822" s="336">
        <f t="shared" si="80"/>
        <v>0</v>
      </c>
      <c r="V822" s="336">
        <f t="shared" si="81"/>
        <v>0</v>
      </c>
      <c r="W822" s="336">
        <f t="shared" si="82"/>
        <v>0</v>
      </c>
    </row>
    <row r="823" s="213" customFormat="1" hidden="1" spans="1:23">
      <c r="A823" s="278"/>
      <c r="B823" s="67"/>
      <c r="C823" s="279"/>
      <c r="D823" s="280">
        <f>SUMPRODUCT((Archives!$N$1005:$N$10000=Lang!A$4)*(Archives!$F$1005:$F$10000=$A823)*-Archives!$A$1005:$A$10000)+SUMPRODUCT((Archives!$N$1005:$N$10000=Lang!A$5)*(Archives!$F$1005:$F$10000=$A823)*-Archives!$A$1005:$A$10000)-$C823+$I823</f>
        <v>0</v>
      </c>
      <c r="E823" s="281"/>
      <c r="F823" s="282"/>
      <c r="G823" s="283"/>
      <c r="H823" s="284"/>
      <c r="I823" s="319"/>
      <c r="J823" s="320"/>
      <c r="K823" s="321"/>
      <c r="L823" s="322"/>
      <c r="M823" s="323"/>
      <c r="N823" s="324"/>
      <c r="O823" s="325">
        <f t="shared" si="77"/>
        <v>0</v>
      </c>
      <c r="P823" s="326"/>
      <c r="Q823" s="338">
        <f>IF(ISBLANK(A823),0,IF(Set!$F$2="TTC",IF(P823=1,O823-(O823*100)/(100+Set!$C$2),(IF(P823=2,O823-(O823*100)/(100+Set!$C$3),0))),IF(P823=1,O823*Set!$C$2/(100),(IF(P823=2,O823*Set!$C$3/(100),0)))))</f>
        <v>0</v>
      </c>
      <c r="R823" s="335"/>
      <c r="S823" s="336">
        <f t="shared" si="78"/>
        <v>0</v>
      </c>
      <c r="T823" s="337">
        <f t="shared" si="79"/>
        <v>0</v>
      </c>
      <c r="U823" s="336">
        <f t="shared" si="80"/>
        <v>0</v>
      </c>
      <c r="V823" s="336">
        <f t="shared" si="81"/>
        <v>0</v>
      </c>
      <c r="W823" s="336">
        <f t="shared" si="82"/>
        <v>0</v>
      </c>
    </row>
    <row r="824" s="213" customFormat="1" hidden="1" spans="1:23">
      <c r="A824" s="278"/>
      <c r="B824" s="67"/>
      <c r="C824" s="279"/>
      <c r="D824" s="280">
        <f>SUMPRODUCT((Archives!$N$1005:$N$10000=Lang!A$4)*(Archives!$F$1005:$F$10000=$A824)*-Archives!$A$1005:$A$10000)+SUMPRODUCT((Archives!$N$1005:$N$10000=Lang!A$5)*(Archives!$F$1005:$F$10000=$A824)*-Archives!$A$1005:$A$10000)-$C824+$I824</f>
        <v>0</v>
      </c>
      <c r="E824" s="281"/>
      <c r="F824" s="282"/>
      <c r="G824" s="283"/>
      <c r="H824" s="284"/>
      <c r="I824" s="319"/>
      <c r="J824" s="320"/>
      <c r="K824" s="321"/>
      <c r="L824" s="322"/>
      <c r="M824" s="323"/>
      <c r="N824" s="324"/>
      <c r="O824" s="325">
        <f t="shared" si="77"/>
        <v>0</v>
      </c>
      <c r="P824" s="326"/>
      <c r="Q824" s="338">
        <f>IF(ISBLANK(A824),0,IF(Set!$F$2="TTC",IF(P824=1,O824-(O824*100)/(100+Set!$C$2),(IF(P824=2,O824-(O824*100)/(100+Set!$C$3),0))),IF(P824=1,O824*Set!$C$2/(100),(IF(P824=2,O824*Set!$C$3/(100),0)))))</f>
        <v>0</v>
      </c>
      <c r="R824" s="335"/>
      <c r="S824" s="336">
        <f t="shared" si="78"/>
        <v>0</v>
      </c>
      <c r="T824" s="337">
        <f t="shared" si="79"/>
        <v>0</v>
      </c>
      <c r="U824" s="336">
        <f t="shared" si="80"/>
        <v>0</v>
      </c>
      <c r="V824" s="336">
        <f t="shared" si="81"/>
        <v>0</v>
      </c>
      <c r="W824" s="336">
        <f t="shared" si="82"/>
        <v>0</v>
      </c>
    </row>
    <row r="825" s="213" customFormat="1" hidden="1" spans="1:23">
      <c r="A825" s="278"/>
      <c r="B825" s="67"/>
      <c r="C825" s="279"/>
      <c r="D825" s="280">
        <f>SUMPRODUCT((Archives!$N$1005:$N$10000=Lang!A$4)*(Archives!$F$1005:$F$10000=$A825)*-Archives!$A$1005:$A$10000)+SUMPRODUCT((Archives!$N$1005:$N$10000=Lang!A$5)*(Archives!$F$1005:$F$10000=$A825)*-Archives!$A$1005:$A$10000)-$C825+$I825</f>
        <v>0</v>
      </c>
      <c r="E825" s="281"/>
      <c r="F825" s="282"/>
      <c r="G825" s="283"/>
      <c r="H825" s="284"/>
      <c r="I825" s="319"/>
      <c r="J825" s="320"/>
      <c r="K825" s="321"/>
      <c r="L825" s="322"/>
      <c r="M825" s="323"/>
      <c r="N825" s="324"/>
      <c r="O825" s="325">
        <f t="shared" si="77"/>
        <v>0</v>
      </c>
      <c r="P825" s="326"/>
      <c r="Q825" s="338">
        <f>IF(ISBLANK(A825),0,IF(Set!$F$2="TTC",IF(P825=1,O825-(O825*100)/(100+Set!$C$2),(IF(P825=2,O825-(O825*100)/(100+Set!$C$3),0))),IF(P825=1,O825*Set!$C$2/(100),(IF(P825=2,O825*Set!$C$3/(100),0)))))</f>
        <v>0</v>
      </c>
      <c r="R825" s="335"/>
      <c r="S825" s="336">
        <f t="shared" si="78"/>
        <v>0</v>
      </c>
      <c r="T825" s="337">
        <f t="shared" si="79"/>
        <v>0</v>
      </c>
      <c r="U825" s="336">
        <f t="shared" si="80"/>
        <v>0</v>
      </c>
      <c r="V825" s="336">
        <f t="shared" si="81"/>
        <v>0</v>
      </c>
      <c r="W825" s="336">
        <f t="shared" si="82"/>
        <v>0</v>
      </c>
    </row>
    <row r="826" s="213" customFormat="1" hidden="1" spans="1:23">
      <c r="A826" s="278"/>
      <c r="B826" s="67"/>
      <c r="C826" s="279"/>
      <c r="D826" s="280">
        <f>SUMPRODUCT((Archives!$N$1005:$N$10000=Lang!A$4)*(Archives!$F$1005:$F$10000=$A826)*-Archives!$A$1005:$A$10000)+SUMPRODUCT((Archives!$N$1005:$N$10000=Lang!A$5)*(Archives!$F$1005:$F$10000=$A826)*-Archives!$A$1005:$A$10000)-$C826+$I826</f>
        <v>0</v>
      </c>
      <c r="E826" s="281"/>
      <c r="F826" s="282"/>
      <c r="G826" s="283"/>
      <c r="H826" s="284"/>
      <c r="I826" s="319"/>
      <c r="J826" s="320"/>
      <c r="K826" s="321"/>
      <c r="L826" s="322"/>
      <c r="M826" s="323"/>
      <c r="N826" s="324"/>
      <c r="O826" s="325">
        <f t="shared" si="77"/>
        <v>0</v>
      </c>
      <c r="P826" s="326"/>
      <c r="Q826" s="338">
        <f>IF(ISBLANK(A826),0,IF(Set!$F$2="TTC",IF(P826=1,O826-(O826*100)/(100+Set!$C$2),(IF(P826=2,O826-(O826*100)/(100+Set!$C$3),0))),IF(P826=1,O826*Set!$C$2/(100),(IF(P826=2,O826*Set!$C$3/(100),0)))))</f>
        <v>0</v>
      </c>
      <c r="R826" s="335"/>
      <c r="S826" s="336">
        <f t="shared" si="78"/>
        <v>0</v>
      </c>
      <c r="T826" s="337">
        <f t="shared" si="79"/>
        <v>0</v>
      </c>
      <c r="U826" s="336">
        <f t="shared" si="80"/>
        <v>0</v>
      </c>
      <c r="V826" s="336">
        <f t="shared" si="81"/>
        <v>0</v>
      </c>
      <c r="W826" s="336">
        <f t="shared" si="82"/>
        <v>0</v>
      </c>
    </row>
    <row r="827" s="213" customFormat="1" hidden="1" spans="1:23">
      <c r="A827" s="278"/>
      <c r="B827" s="67"/>
      <c r="C827" s="279"/>
      <c r="D827" s="280">
        <f>SUMPRODUCT((Archives!$N$1005:$N$10000=Lang!A$4)*(Archives!$F$1005:$F$10000=$A827)*-Archives!$A$1005:$A$10000)+SUMPRODUCT((Archives!$N$1005:$N$10000=Lang!A$5)*(Archives!$F$1005:$F$10000=$A827)*-Archives!$A$1005:$A$10000)-$C827+$I827</f>
        <v>0</v>
      </c>
      <c r="E827" s="281"/>
      <c r="F827" s="282"/>
      <c r="G827" s="283"/>
      <c r="H827" s="284"/>
      <c r="I827" s="319"/>
      <c r="J827" s="320"/>
      <c r="K827" s="321"/>
      <c r="L827" s="322"/>
      <c r="M827" s="323"/>
      <c r="N827" s="324"/>
      <c r="O827" s="325">
        <f t="shared" si="77"/>
        <v>0</v>
      </c>
      <c r="P827" s="326"/>
      <c r="Q827" s="338">
        <f>IF(ISBLANK(A827),0,IF(Set!$F$2="TTC",IF(P827=1,O827-(O827*100)/(100+Set!$C$2),(IF(P827=2,O827-(O827*100)/(100+Set!$C$3),0))),IF(P827=1,O827*Set!$C$2/(100),(IF(P827=2,O827*Set!$C$3/(100),0)))))</f>
        <v>0</v>
      </c>
      <c r="R827" s="335"/>
      <c r="S827" s="336">
        <f t="shared" si="78"/>
        <v>0</v>
      </c>
      <c r="T827" s="337">
        <f t="shared" si="79"/>
        <v>0</v>
      </c>
      <c r="U827" s="336">
        <f t="shared" si="80"/>
        <v>0</v>
      </c>
      <c r="V827" s="336">
        <f t="shared" si="81"/>
        <v>0</v>
      </c>
      <c r="W827" s="336">
        <f t="shared" si="82"/>
        <v>0</v>
      </c>
    </row>
    <row r="828" s="213" customFormat="1" hidden="1" spans="1:23">
      <c r="A828" s="278"/>
      <c r="B828" s="67"/>
      <c r="C828" s="279"/>
      <c r="D828" s="280">
        <f>SUMPRODUCT((Archives!$N$1005:$N$10000=Lang!A$4)*(Archives!$F$1005:$F$10000=$A828)*-Archives!$A$1005:$A$10000)+SUMPRODUCT((Archives!$N$1005:$N$10000=Lang!A$5)*(Archives!$F$1005:$F$10000=$A828)*-Archives!$A$1005:$A$10000)-$C828+$I828</f>
        <v>0</v>
      </c>
      <c r="E828" s="281"/>
      <c r="F828" s="282"/>
      <c r="G828" s="283"/>
      <c r="H828" s="284"/>
      <c r="I828" s="319"/>
      <c r="J828" s="320"/>
      <c r="K828" s="321"/>
      <c r="L828" s="322"/>
      <c r="M828" s="323"/>
      <c r="N828" s="324"/>
      <c r="O828" s="325">
        <f t="shared" si="77"/>
        <v>0</v>
      </c>
      <c r="P828" s="326"/>
      <c r="Q828" s="338">
        <f>IF(ISBLANK(A828),0,IF(Set!$F$2="TTC",IF(P828=1,O828-(O828*100)/(100+Set!$C$2),(IF(P828=2,O828-(O828*100)/(100+Set!$C$3),0))),IF(P828=1,O828*Set!$C$2/(100),(IF(P828=2,O828*Set!$C$3/(100),0)))))</f>
        <v>0</v>
      </c>
      <c r="R828" s="335"/>
      <c r="S828" s="336">
        <f t="shared" si="78"/>
        <v>0</v>
      </c>
      <c r="T828" s="337">
        <f t="shared" si="79"/>
        <v>0</v>
      </c>
      <c r="U828" s="336">
        <f t="shared" si="80"/>
        <v>0</v>
      </c>
      <c r="V828" s="336">
        <f t="shared" si="81"/>
        <v>0</v>
      </c>
      <c r="W828" s="336">
        <f t="shared" si="82"/>
        <v>0</v>
      </c>
    </row>
    <row r="829" s="213" customFormat="1" hidden="1" spans="1:23">
      <c r="A829" s="278"/>
      <c r="B829" s="67"/>
      <c r="C829" s="279"/>
      <c r="D829" s="280">
        <f>SUMPRODUCT((Archives!$N$1005:$N$10000=Lang!A$4)*(Archives!$F$1005:$F$10000=$A829)*-Archives!$A$1005:$A$10000)+SUMPRODUCT((Archives!$N$1005:$N$10000=Lang!A$5)*(Archives!$F$1005:$F$10000=$A829)*-Archives!$A$1005:$A$10000)-$C829+$I829</f>
        <v>0</v>
      </c>
      <c r="E829" s="281"/>
      <c r="F829" s="282"/>
      <c r="G829" s="283"/>
      <c r="H829" s="284"/>
      <c r="I829" s="319"/>
      <c r="J829" s="320"/>
      <c r="K829" s="321"/>
      <c r="L829" s="322"/>
      <c r="M829" s="323"/>
      <c r="N829" s="324"/>
      <c r="O829" s="325">
        <f t="shared" si="77"/>
        <v>0</v>
      </c>
      <c r="P829" s="326"/>
      <c r="Q829" s="338">
        <f>IF(ISBLANK(A829),0,IF(Set!$F$2="TTC",IF(P829=1,O829-(O829*100)/(100+Set!$C$2),(IF(P829=2,O829-(O829*100)/(100+Set!$C$3),0))),IF(P829=1,O829*Set!$C$2/(100),(IF(P829=2,O829*Set!$C$3/(100),0)))))</f>
        <v>0</v>
      </c>
      <c r="R829" s="335"/>
      <c r="S829" s="336">
        <f t="shared" si="78"/>
        <v>0</v>
      </c>
      <c r="T829" s="337">
        <f t="shared" si="79"/>
        <v>0</v>
      </c>
      <c r="U829" s="336">
        <f t="shared" si="80"/>
        <v>0</v>
      </c>
      <c r="V829" s="336">
        <f t="shared" si="81"/>
        <v>0</v>
      </c>
      <c r="W829" s="336">
        <f t="shared" si="82"/>
        <v>0</v>
      </c>
    </row>
    <row r="830" s="213" customFormat="1" hidden="1" spans="1:23">
      <c r="A830" s="278"/>
      <c r="B830" s="67"/>
      <c r="C830" s="279"/>
      <c r="D830" s="280">
        <f>SUMPRODUCT((Archives!$N$1005:$N$10000=Lang!A$4)*(Archives!$F$1005:$F$10000=$A830)*-Archives!$A$1005:$A$10000)+SUMPRODUCT((Archives!$N$1005:$N$10000=Lang!A$5)*(Archives!$F$1005:$F$10000=$A830)*-Archives!$A$1005:$A$10000)-$C830+$I830</f>
        <v>0</v>
      </c>
      <c r="E830" s="281"/>
      <c r="F830" s="282"/>
      <c r="G830" s="283"/>
      <c r="H830" s="284"/>
      <c r="I830" s="319"/>
      <c r="J830" s="320"/>
      <c r="K830" s="321"/>
      <c r="L830" s="322"/>
      <c r="M830" s="323"/>
      <c r="N830" s="324"/>
      <c r="O830" s="325">
        <f t="shared" si="77"/>
        <v>0</v>
      </c>
      <c r="P830" s="326"/>
      <c r="Q830" s="338">
        <f>IF(ISBLANK(A830),0,IF(Set!$F$2="TTC",IF(P830=1,O830-(O830*100)/(100+Set!$C$2),(IF(P830=2,O830-(O830*100)/(100+Set!$C$3),0))),IF(P830=1,O830*Set!$C$2/(100),(IF(P830=2,O830*Set!$C$3/(100),0)))))</f>
        <v>0</v>
      </c>
      <c r="R830" s="335"/>
      <c r="S830" s="336">
        <f t="shared" si="78"/>
        <v>0</v>
      </c>
      <c r="T830" s="337">
        <f t="shared" si="79"/>
        <v>0</v>
      </c>
      <c r="U830" s="336">
        <f t="shared" si="80"/>
        <v>0</v>
      </c>
      <c r="V830" s="336">
        <f t="shared" si="81"/>
        <v>0</v>
      </c>
      <c r="W830" s="336">
        <f t="shared" si="82"/>
        <v>0</v>
      </c>
    </row>
    <row r="831" s="213" customFormat="1" hidden="1" spans="1:23">
      <c r="A831" s="278"/>
      <c r="B831" s="67"/>
      <c r="C831" s="279"/>
      <c r="D831" s="280">
        <f>SUMPRODUCT((Archives!$N$1005:$N$10000=Lang!A$4)*(Archives!$F$1005:$F$10000=$A831)*-Archives!$A$1005:$A$10000)+SUMPRODUCT((Archives!$N$1005:$N$10000=Lang!A$5)*(Archives!$F$1005:$F$10000=$A831)*-Archives!$A$1005:$A$10000)-$C831+$I831</f>
        <v>0</v>
      </c>
      <c r="E831" s="281"/>
      <c r="F831" s="282"/>
      <c r="G831" s="283"/>
      <c r="H831" s="284"/>
      <c r="I831" s="319"/>
      <c r="J831" s="320"/>
      <c r="K831" s="321"/>
      <c r="L831" s="322"/>
      <c r="M831" s="323"/>
      <c r="N831" s="324"/>
      <c r="O831" s="325">
        <f t="shared" si="77"/>
        <v>0</v>
      </c>
      <c r="P831" s="326"/>
      <c r="Q831" s="338">
        <f>IF(ISBLANK(A831),0,IF(Set!$F$2="TTC",IF(P831=1,O831-(O831*100)/(100+Set!$C$2),(IF(P831=2,O831-(O831*100)/(100+Set!$C$3),0))),IF(P831=1,O831*Set!$C$2/(100),(IF(P831=2,O831*Set!$C$3/(100),0)))))</f>
        <v>0</v>
      </c>
      <c r="R831" s="335"/>
      <c r="S831" s="336">
        <f t="shared" si="78"/>
        <v>0</v>
      </c>
      <c r="T831" s="337">
        <f t="shared" si="79"/>
        <v>0</v>
      </c>
      <c r="U831" s="336">
        <f t="shared" si="80"/>
        <v>0</v>
      </c>
      <c r="V831" s="336">
        <f t="shared" si="81"/>
        <v>0</v>
      </c>
      <c r="W831" s="336">
        <f t="shared" si="82"/>
        <v>0</v>
      </c>
    </row>
    <row r="832" s="213" customFormat="1" hidden="1" spans="1:23">
      <c r="A832" s="278"/>
      <c r="B832" s="67"/>
      <c r="C832" s="279"/>
      <c r="D832" s="280">
        <f>SUMPRODUCT((Archives!$N$1005:$N$10000=Lang!A$4)*(Archives!$F$1005:$F$10000=$A832)*-Archives!$A$1005:$A$10000)+SUMPRODUCT((Archives!$N$1005:$N$10000=Lang!A$5)*(Archives!$F$1005:$F$10000=$A832)*-Archives!$A$1005:$A$10000)-$C832+$I832</f>
        <v>0</v>
      </c>
      <c r="E832" s="281"/>
      <c r="F832" s="282"/>
      <c r="G832" s="283"/>
      <c r="H832" s="284"/>
      <c r="I832" s="319"/>
      <c r="J832" s="320"/>
      <c r="K832" s="321"/>
      <c r="L832" s="322"/>
      <c r="M832" s="323"/>
      <c r="N832" s="324"/>
      <c r="O832" s="325">
        <f t="shared" si="77"/>
        <v>0</v>
      </c>
      <c r="P832" s="326"/>
      <c r="Q832" s="338">
        <f>IF(ISBLANK(A832),0,IF(Set!$F$2="TTC",IF(P832=1,O832-(O832*100)/(100+Set!$C$2),(IF(P832=2,O832-(O832*100)/(100+Set!$C$3),0))),IF(P832=1,O832*Set!$C$2/(100),(IF(P832=2,O832*Set!$C$3/(100),0)))))</f>
        <v>0</v>
      </c>
      <c r="R832" s="335"/>
      <c r="S832" s="336">
        <f t="shared" si="78"/>
        <v>0</v>
      </c>
      <c r="T832" s="337">
        <f t="shared" si="79"/>
        <v>0</v>
      </c>
      <c r="U832" s="336">
        <f t="shared" si="80"/>
        <v>0</v>
      </c>
      <c r="V832" s="336">
        <f t="shared" si="81"/>
        <v>0</v>
      </c>
      <c r="W832" s="336">
        <f t="shared" si="82"/>
        <v>0</v>
      </c>
    </row>
    <row r="833" s="213" customFormat="1" hidden="1" spans="1:23">
      <c r="A833" s="278"/>
      <c r="B833" s="67"/>
      <c r="C833" s="279"/>
      <c r="D833" s="280">
        <f>SUMPRODUCT((Archives!$N$1005:$N$10000=Lang!A$4)*(Archives!$F$1005:$F$10000=$A833)*-Archives!$A$1005:$A$10000)+SUMPRODUCT((Archives!$N$1005:$N$10000=Lang!A$5)*(Archives!$F$1005:$F$10000=$A833)*-Archives!$A$1005:$A$10000)-$C833+$I833</f>
        <v>0</v>
      </c>
      <c r="E833" s="281"/>
      <c r="F833" s="282"/>
      <c r="G833" s="283"/>
      <c r="H833" s="284"/>
      <c r="I833" s="319"/>
      <c r="J833" s="320"/>
      <c r="K833" s="321"/>
      <c r="L833" s="322"/>
      <c r="M833" s="323"/>
      <c r="N833" s="324"/>
      <c r="O833" s="325">
        <f t="shared" si="77"/>
        <v>0</v>
      </c>
      <c r="P833" s="326"/>
      <c r="Q833" s="338">
        <f>IF(ISBLANK(A833),0,IF(Set!$F$2="TTC",IF(P833=1,O833-(O833*100)/(100+Set!$C$2),(IF(P833=2,O833-(O833*100)/(100+Set!$C$3),0))),IF(P833=1,O833*Set!$C$2/(100),(IF(P833=2,O833*Set!$C$3/(100),0)))))</f>
        <v>0</v>
      </c>
      <c r="R833" s="335"/>
      <c r="S833" s="336">
        <f t="shared" si="78"/>
        <v>0</v>
      </c>
      <c r="T833" s="337">
        <f t="shared" si="79"/>
        <v>0</v>
      </c>
      <c r="U833" s="336">
        <f t="shared" si="80"/>
        <v>0</v>
      </c>
      <c r="V833" s="336">
        <f t="shared" si="81"/>
        <v>0</v>
      </c>
      <c r="W833" s="336">
        <f t="shared" si="82"/>
        <v>0</v>
      </c>
    </row>
    <row r="834" s="213" customFormat="1" hidden="1" spans="1:23">
      <c r="A834" s="278"/>
      <c r="B834" s="67"/>
      <c r="C834" s="279"/>
      <c r="D834" s="280">
        <f>SUMPRODUCT((Archives!$N$1005:$N$10000=Lang!A$4)*(Archives!$F$1005:$F$10000=$A834)*-Archives!$A$1005:$A$10000)+SUMPRODUCT((Archives!$N$1005:$N$10000=Lang!A$5)*(Archives!$F$1005:$F$10000=$A834)*-Archives!$A$1005:$A$10000)-$C834+$I834</f>
        <v>0</v>
      </c>
      <c r="E834" s="281"/>
      <c r="F834" s="282"/>
      <c r="G834" s="283"/>
      <c r="H834" s="284"/>
      <c r="I834" s="319"/>
      <c r="J834" s="320"/>
      <c r="K834" s="321"/>
      <c r="L834" s="322"/>
      <c r="M834" s="323"/>
      <c r="N834" s="324"/>
      <c r="O834" s="325">
        <f t="shared" si="77"/>
        <v>0</v>
      </c>
      <c r="P834" s="326"/>
      <c r="Q834" s="338">
        <f>IF(ISBLANK(A834),0,IF(Set!$F$2="TTC",IF(P834=1,O834-(O834*100)/(100+Set!$C$2),(IF(P834=2,O834-(O834*100)/(100+Set!$C$3),0))),IF(P834=1,O834*Set!$C$2/(100),(IF(P834=2,O834*Set!$C$3/(100),0)))))</f>
        <v>0</v>
      </c>
      <c r="R834" s="335"/>
      <c r="S834" s="336">
        <f t="shared" si="78"/>
        <v>0</v>
      </c>
      <c r="T834" s="337">
        <f t="shared" si="79"/>
        <v>0</v>
      </c>
      <c r="U834" s="336">
        <f t="shared" si="80"/>
        <v>0</v>
      </c>
      <c r="V834" s="336">
        <f t="shared" si="81"/>
        <v>0</v>
      </c>
      <c r="W834" s="336">
        <f t="shared" si="82"/>
        <v>0</v>
      </c>
    </row>
    <row r="835" s="213" customFormat="1" hidden="1" spans="1:23">
      <c r="A835" s="278"/>
      <c r="B835" s="67"/>
      <c r="C835" s="279"/>
      <c r="D835" s="280">
        <f>SUMPRODUCT((Archives!$N$1005:$N$10000=Lang!A$4)*(Archives!$F$1005:$F$10000=$A835)*-Archives!$A$1005:$A$10000)+SUMPRODUCT((Archives!$N$1005:$N$10000=Lang!A$5)*(Archives!$F$1005:$F$10000=$A835)*-Archives!$A$1005:$A$10000)-$C835+$I835</f>
        <v>0</v>
      </c>
      <c r="E835" s="281"/>
      <c r="F835" s="282"/>
      <c r="G835" s="283"/>
      <c r="H835" s="284"/>
      <c r="I835" s="319"/>
      <c r="J835" s="320"/>
      <c r="K835" s="321"/>
      <c r="L835" s="322"/>
      <c r="M835" s="323"/>
      <c r="N835" s="324"/>
      <c r="O835" s="325">
        <f t="shared" si="77"/>
        <v>0</v>
      </c>
      <c r="P835" s="326"/>
      <c r="Q835" s="338">
        <f>IF(ISBLANK(A835),0,IF(Set!$F$2="TTC",IF(P835=1,O835-(O835*100)/(100+Set!$C$2),(IF(P835=2,O835-(O835*100)/(100+Set!$C$3),0))),IF(P835=1,O835*Set!$C$2/(100),(IF(P835=2,O835*Set!$C$3/(100),0)))))</f>
        <v>0</v>
      </c>
      <c r="R835" s="335"/>
      <c r="S835" s="336">
        <f t="shared" si="78"/>
        <v>0</v>
      </c>
      <c r="T835" s="337">
        <f t="shared" si="79"/>
        <v>0</v>
      </c>
      <c r="U835" s="336">
        <f t="shared" si="80"/>
        <v>0</v>
      </c>
      <c r="V835" s="336">
        <f t="shared" si="81"/>
        <v>0</v>
      </c>
      <c r="W835" s="336">
        <f t="shared" si="82"/>
        <v>0</v>
      </c>
    </row>
    <row r="836" s="213" customFormat="1" hidden="1" spans="1:23">
      <c r="A836" s="278"/>
      <c r="B836" s="67"/>
      <c r="C836" s="279"/>
      <c r="D836" s="280">
        <f>SUMPRODUCT((Archives!$N$1005:$N$10000=Lang!A$4)*(Archives!$F$1005:$F$10000=$A836)*-Archives!$A$1005:$A$10000)+SUMPRODUCT((Archives!$N$1005:$N$10000=Lang!A$5)*(Archives!$F$1005:$F$10000=$A836)*-Archives!$A$1005:$A$10000)-$C836+$I836</f>
        <v>0</v>
      </c>
      <c r="E836" s="281"/>
      <c r="F836" s="282"/>
      <c r="G836" s="283"/>
      <c r="H836" s="284"/>
      <c r="I836" s="319"/>
      <c r="J836" s="320"/>
      <c r="K836" s="321"/>
      <c r="L836" s="322"/>
      <c r="M836" s="323"/>
      <c r="N836" s="324"/>
      <c r="O836" s="325">
        <f t="shared" si="77"/>
        <v>0</v>
      </c>
      <c r="P836" s="326"/>
      <c r="Q836" s="338">
        <f>IF(ISBLANK(A836),0,IF(Set!$F$2="TTC",IF(P836=1,O836-(O836*100)/(100+Set!$C$2),(IF(P836=2,O836-(O836*100)/(100+Set!$C$3),0))),IF(P836=1,O836*Set!$C$2/(100),(IF(P836=2,O836*Set!$C$3/(100),0)))))</f>
        <v>0</v>
      </c>
      <c r="R836" s="335"/>
      <c r="S836" s="336">
        <f t="shared" si="78"/>
        <v>0</v>
      </c>
      <c r="T836" s="337">
        <f t="shared" si="79"/>
        <v>0</v>
      </c>
      <c r="U836" s="336">
        <f t="shared" si="80"/>
        <v>0</v>
      </c>
      <c r="V836" s="336">
        <f t="shared" si="81"/>
        <v>0</v>
      </c>
      <c r="W836" s="336">
        <f t="shared" si="82"/>
        <v>0</v>
      </c>
    </row>
    <row r="837" s="213" customFormat="1" hidden="1" spans="1:23">
      <c r="A837" s="278"/>
      <c r="B837" s="67"/>
      <c r="C837" s="279"/>
      <c r="D837" s="280">
        <f>SUMPRODUCT((Archives!$N$1005:$N$10000=Lang!A$4)*(Archives!$F$1005:$F$10000=$A837)*-Archives!$A$1005:$A$10000)+SUMPRODUCT((Archives!$N$1005:$N$10000=Lang!A$5)*(Archives!$F$1005:$F$10000=$A837)*-Archives!$A$1005:$A$10000)-$C837+$I837</f>
        <v>0</v>
      </c>
      <c r="E837" s="281"/>
      <c r="F837" s="282"/>
      <c r="G837" s="283"/>
      <c r="H837" s="284"/>
      <c r="I837" s="319"/>
      <c r="J837" s="320"/>
      <c r="K837" s="321"/>
      <c r="L837" s="322"/>
      <c r="M837" s="323"/>
      <c r="N837" s="324"/>
      <c r="O837" s="325">
        <f t="shared" si="77"/>
        <v>0</v>
      </c>
      <c r="P837" s="326"/>
      <c r="Q837" s="338">
        <f>IF(ISBLANK(A837),0,IF(Set!$F$2="TTC",IF(P837=1,O837-(O837*100)/(100+Set!$C$2),(IF(P837=2,O837-(O837*100)/(100+Set!$C$3),0))),IF(P837=1,O837*Set!$C$2/(100),(IF(P837=2,O837*Set!$C$3/(100),0)))))</f>
        <v>0</v>
      </c>
      <c r="R837" s="335"/>
      <c r="S837" s="336">
        <f t="shared" si="78"/>
        <v>0</v>
      </c>
      <c r="T837" s="337">
        <f t="shared" si="79"/>
        <v>0</v>
      </c>
      <c r="U837" s="336">
        <f t="shared" si="80"/>
        <v>0</v>
      </c>
      <c r="V837" s="336">
        <f t="shared" si="81"/>
        <v>0</v>
      </c>
      <c r="W837" s="336">
        <f t="shared" si="82"/>
        <v>0</v>
      </c>
    </row>
    <row r="838" s="213" customFormat="1" hidden="1" spans="1:23">
      <c r="A838" s="278"/>
      <c r="B838" s="67"/>
      <c r="C838" s="279"/>
      <c r="D838" s="280">
        <f>SUMPRODUCT((Archives!$N$1005:$N$10000=Lang!A$4)*(Archives!$F$1005:$F$10000=$A838)*-Archives!$A$1005:$A$10000)+SUMPRODUCT((Archives!$N$1005:$N$10000=Lang!A$5)*(Archives!$F$1005:$F$10000=$A838)*-Archives!$A$1005:$A$10000)-$C838+$I838</f>
        <v>0</v>
      </c>
      <c r="E838" s="281"/>
      <c r="F838" s="282"/>
      <c r="G838" s="283"/>
      <c r="H838" s="284"/>
      <c r="I838" s="319"/>
      <c r="J838" s="320"/>
      <c r="K838" s="321"/>
      <c r="L838" s="322"/>
      <c r="M838" s="323"/>
      <c r="N838" s="324"/>
      <c r="O838" s="325">
        <f t="shared" si="77"/>
        <v>0</v>
      </c>
      <c r="P838" s="326"/>
      <c r="Q838" s="338">
        <f>IF(ISBLANK(A838),0,IF(Set!$F$2="TTC",IF(P838=1,O838-(O838*100)/(100+Set!$C$2),(IF(P838=2,O838-(O838*100)/(100+Set!$C$3),0))),IF(P838=1,O838*Set!$C$2/(100),(IF(P838=2,O838*Set!$C$3/(100),0)))))</f>
        <v>0</v>
      </c>
      <c r="R838" s="335"/>
      <c r="S838" s="336">
        <f t="shared" si="78"/>
        <v>0</v>
      </c>
      <c r="T838" s="337">
        <f t="shared" si="79"/>
        <v>0</v>
      </c>
      <c r="U838" s="336">
        <f t="shared" si="80"/>
        <v>0</v>
      </c>
      <c r="V838" s="336">
        <f t="shared" si="81"/>
        <v>0</v>
      </c>
      <c r="W838" s="336">
        <f t="shared" si="82"/>
        <v>0</v>
      </c>
    </row>
    <row r="839" s="213" customFormat="1" hidden="1" spans="1:23">
      <c r="A839" s="278"/>
      <c r="B839" s="67"/>
      <c r="C839" s="279"/>
      <c r="D839" s="280">
        <f>SUMPRODUCT((Archives!$N$1005:$N$10000=Lang!A$4)*(Archives!$F$1005:$F$10000=$A839)*-Archives!$A$1005:$A$10000)+SUMPRODUCT((Archives!$N$1005:$N$10000=Lang!A$5)*(Archives!$F$1005:$F$10000=$A839)*-Archives!$A$1005:$A$10000)-$C839+$I839</f>
        <v>0</v>
      </c>
      <c r="E839" s="281"/>
      <c r="F839" s="282"/>
      <c r="G839" s="283"/>
      <c r="H839" s="284"/>
      <c r="I839" s="319"/>
      <c r="J839" s="320"/>
      <c r="K839" s="321"/>
      <c r="L839" s="322"/>
      <c r="M839" s="323"/>
      <c r="N839" s="324"/>
      <c r="O839" s="325">
        <f t="shared" si="77"/>
        <v>0</v>
      </c>
      <c r="P839" s="326"/>
      <c r="Q839" s="338">
        <f>IF(ISBLANK(A839),0,IF(Set!$F$2="TTC",IF(P839=1,O839-(O839*100)/(100+Set!$C$2),(IF(P839=2,O839-(O839*100)/(100+Set!$C$3),0))),IF(P839=1,O839*Set!$C$2/(100),(IF(P839=2,O839*Set!$C$3/(100),0)))))</f>
        <v>0</v>
      </c>
      <c r="R839" s="335"/>
      <c r="S839" s="336">
        <f t="shared" si="78"/>
        <v>0</v>
      </c>
      <c r="T839" s="337">
        <f t="shared" si="79"/>
        <v>0</v>
      </c>
      <c r="U839" s="336">
        <f t="shared" si="80"/>
        <v>0</v>
      </c>
      <c r="V839" s="336">
        <f t="shared" si="81"/>
        <v>0</v>
      </c>
      <c r="W839" s="336">
        <f t="shared" si="82"/>
        <v>0</v>
      </c>
    </row>
    <row r="840" s="213" customFormat="1" hidden="1" spans="1:23">
      <c r="A840" s="278"/>
      <c r="B840" s="67"/>
      <c r="C840" s="279"/>
      <c r="D840" s="280">
        <f>SUMPRODUCT((Archives!$N$1005:$N$10000=Lang!A$4)*(Archives!$F$1005:$F$10000=$A840)*-Archives!$A$1005:$A$10000)+SUMPRODUCT((Archives!$N$1005:$N$10000=Lang!A$5)*(Archives!$F$1005:$F$10000=$A840)*-Archives!$A$1005:$A$10000)-$C840+$I840</f>
        <v>0</v>
      </c>
      <c r="E840" s="281"/>
      <c r="F840" s="282"/>
      <c r="G840" s="283"/>
      <c r="H840" s="284"/>
      <c r="I840" s="319"/>
      <c r="J840" s="320"/>
      <c r="K840" s="321"/>
      <c r="L840" s="322"/>
      <c r="M840" s="323"/>
      <c r="N840" s="324"/>
      <c r="O840" s="325">
        <f t="shared" si="77"/>
        <v>0</v>
      </c>
      <c r="P840" s="326"/>
      <c r="Q840" s="338">
        <f>IF(ISBLANK(A840),0,IF(Set!$F$2="TTC",IF(P840=1,O840-(O840*100)/(100+Set!$C$2),(IF(P840=2,O840-(O840*100)/(100+Set!$C$3),0))),IF(P840=1,O840*Set!$C$2/(100),(IF(P840=2,O840*Set!$C$3/(100),0)))))</f>
        <v>0</v>
      </c>
      <c r="R840" s="335"/>
      <c r="S840" s="336">
        <f t="shared" si="78"/>
        <v>0</v>
      </c>
      <c r="T840" s="337">
        <f t="shared" si="79"/>
        <v>0</v>
      </c>
      <c r="U840" s="336">
        <f t="shared" si="80"/>
        <v>0</v>
      </c>
      <c r="V840" s="336">
        <f t="shared" si="81"/>
        <v>0</v>
      </c>
      <c r="W840" s="336">
        <f t="shared" si="82"/>
        <v>0</v>
      </c>
    </row>
    <row r="841" s="213" customFormat="1" hidden="1" spans="1:23">
      <c r="A841" s="278"/>
      <c r="B841" s="67"/>
      <c r="C841" s="279"/>
      <c r="D841" s="280">
        <f>SUMPRODUCT((Archives!$N$1005:$N$10000=Lang!A$4)*(Archives!$F$1005:$F$10000=$A841)*-Archives!$A$1005:$A$10000)+SUMPRODUCT((Archives!$N$1005:$N$10000=Lang!A$5)*(Archives!$F$1005:$F$10000=$A841)*-Archives!$A$1005:$A$10000)-$C841+$I841</f>
        <v>0</v>
      </c>
      <c r="E841" s="281"/>
      <c r="F841" s="282"/>
      <c r="G841" s="283"/>
      <c r="H841" s="284"/>
      <c r="I841" s="319"/>
      <c r="J841" s="320"/>
      <c r="K841" s="321"/>
      <c r="L841" s="322"/>
      <c r="M841" s="323"/>
      <c r="N841" s="324"/>
      <c r="O841" s="325">
        <f t="shared" si="77"/>
        <v>0</v>
      </c>
      <c r="P841" s="326"/>
      <c r="Q841" s="338">
        <f>IF(ISBLANK(A841),0,IF(Set!$F$2="TTC",IF(P841=1,O841-(O841*100)/(100+Set!$C$2),(IF(P841=2,O841-(O841*100)/(100+Set!$C$3),0))),IF(P841=1,O841*Set!$C$2/(100),(IF(P841=2,O841*Set!$C$3/(100),0)))))</f>
        <v>0</v>
      </c>
      <c r="R841" s="335"/>
      <c r="S841" s="336">
        <f t="shared" si="78"/>
        <v>0</v>
      </c>
      <c r="T841" s="337">
        <f t="shared" si="79"/>
        <v>0</v>
      </c>
      <c r="U841" s="336">
        <f t="shared" si="80"/>
        <v>0</v>
      </c>
      <c r="V841" s="336">
        <f t="shared" si="81"/>
        <v>0</v>
      </c>
      <c r="W841" s="336">
        <f t="shared" si="82"/>
        <v>0</v>
      </c>
    </row>
    <row r="842" s="213" customFormat="1" hidden="1" spans="1:23">
      <c r="A842" s="278"/>
      <c r="B842" s="67"/>
      <c r="C842" s="279"/>
      <c r="D842" s="280">
        <f>SUMPRODUCT((Archives!$N$1005:$N$10000=Lang!A$4)*(Archives!$F$1005:$F$10000=$A842)*-Archives!$A$1005:$A$10000)+SUMPRODUCT((Archives!$N$1005:$N$10000=Lang!A$5)*(Archives!$F$1005:$F$10000=$A842)*-Archives!$A$1005:$A$10000)-$C842+$I842</f>
        <v>0</v>
      </c>
      <c r="E842" s="281"/>
      <c r="F842" s="282"/>
      <c r="G842" s="283"/>
      <c r="H842" s="284"/>
      <c r="I842" s="319"/>
      <c r="J842" s="320"/>
      <c r="K842" s="321"/>
      <c r="L842" s="322"/>
      <c r="M842" s="323"/>
      <c r="N842" s="324"/>
      <c r="O842" s="325">
        <f t="shared" si="77"/>
        <v>0</v>
      </c>
      <c r="P842" s="326"/>
      <c r="Q842" s="338">
        <f>IF(ISBLANK(A842),0,IF(Set!$F$2="TTC",IF(P842=1,O842-(O842*100)/(100+Set!$C$2),(IF(P842=2,O842-(O842*100)/(100+Set!$C$3),0))),IF(P842=1,O842*Set!$C$2/(100),(IF(P842=2,O842*Set!$C$3/(100),0)))))</f>
        <v>0</v>
      </c>
      <c r="R842" s="335"/>
      <c r="S842" s="336">
        <f t="shared" si="78"/>
        <v>0</v>
      </c>
      <c r="T842" s="337">
        <f t="shared" si="79"/>
        <v>0</v>
      </c>
      <c r="U842" s="336">
        <f t="shared" si="80"/>
        <v>0</v>
      </c>
      <c r="V842" s="336">
        <f t="shared" si="81"/>
        <v>0</v>
      </c>
      <c r="W842" s="336">
        <f t="shared" si="82"/>
        <v>0</v>
      </c>
    </row>
    <row r="843" s="213" customFormat="1" hidden="1" spans="1:23">
      <c r="A843" s="278"/>
      <c r="B843" s="67"/>
      <c r="C843" s="279"/>
      <c r="D843" s="280">
        <f>SUMPRODUCT((Archives!$N$1005:$N$10000=Lang!A$4)*(Archives!$F$1005:$F$10000=$A843)*-Archives!$A$1005:$A$10000)+SUMPRODUCT((Archives!$N$1005:$N$10000=Lang!A$5)*(Archives!$F$1005:$F$10000=$A843)*-Archives!$A$1005:$A$10000)-$C843+$I843</f>
        <v>0</v>
      </c>
      <c r="E843" s="281"/>
      <c r="F843" s="282"/>
      <c r="G843" s="283"/>
      <c r="H843" s="284"/>
      <c r="I843" s="319"/>
      <c r="J843" s="320"/>
      <c r="K843" s="321"/>
      <c r="L843" s="322"/>
      <c r="M843" s="323"/>
      <c r="N843" s="324"/>
      <c r="O843" s="325">
        <f t="shared" si="77"/>
        <v>0</v>
      </c>
      <c r="P843" s="326"/>
      <c r="Q843" s="338">
        <f>IF(ISBLANK(A843),0,IF(Set!$F$2="TTC",IF(P843=1,O843-(O843*100)/(100+Set!$C$2),(IF(P843=2,O843-(O843*100)/(100+Set!$C$3),0))),IF(P843=1,O843*Set!$C$2/(100),(IF(P843=2,O843*Set!$C$3/(100),0)))))</f>
        <v>0</v>
      </c>
      <c r="R843" s="335"/>
      <c r="S843" s="336">
        <f t="shared" si="78"/>
        <v>0</v>
      </c>
      <c r="T843" s="337">
        <f t="shared" si="79"/>
        <v>0</v>
      </c>
      <c r="U843" s="336">
        <f t="shared" si="80"/>
        <v>0</v>
      </c>
      <c r="V843" s="336">
        <f t="shared" si="81"/>
        <v>0</v>
      </c>
      <c r="W843" s="336">
        <f t="shared" si="82"/>
        <v>0</v>
      </c>
    </row>
    <row r="844" s="213" customFormat="1" hidden="1" spans="1:23">
      <c r="A844" s="278"/>
      <c r="B844" s="67"/>
      <c r="C844" s="279"/>
      <c r="D844" s="280">
        <f>SUMPRODUCT((Archives!$N$1005:$N$10000=Lang!A$4)*(Archives!$F$1005:$F$10000=$A844)*-Archives!$A$1005:$A$10000)+SUMPRODUCT((Archives!$N$1005:$N$10000=Lang!A$5)*(Archives!$F$1005:$F$10000=$A844)*-Archives!$A$1005:$A$10000)-$C844+$I844</f>
        <v>0</v>
      </c>
      <c r="E844" s="281"/>
      <c r="F844" s="282"/>
      <c r="G844" s="283"/>
      <c r="H844" s="284"/>
      <c r="I844" s="319"/>
      <c r="J844" s="320"/>
      <c r="K844" s="321"/>
      <c r="L844" s="322"/>
      <c r="M844" s="323"/>
      <c r="N844" s="324"/>
      <c r="O844" s="325">
        <f t="shared" si="77"/>
        <v>0</v>
      </c>
      <c r="P844" s="326"/>
      <c r="Q844" s="338">
        <f>IF(ISBLANK(A844),0,IF(Set!$F$2="TTC",IF(P844=1,O844-(O844*100)/(100+Set!$C$2),(IF(P844=2,O844-(O844*100)/(100+Set!$C$3),0))),IF(P844=1,O844*Set!$C$2/(100),(IF(P844=2,O844*Set!$C$3/(100),0)))))</f>
        <v>0</v>
      </c>
      <c r="R844" s="335"/>
      <c r="S844" s="336">
        <f t="shared" si="78"/>
        <v>0</v>
      </c>
      <c r="T844" s="337">
        <f t="shared" si="79"/>
        <v>0</v>
      </c>
      <c r="U844" s="336">
        <f t="shared" si="80"/>
        <v>0</v>
      </c>
      <c r="V844" s="336">
        <f t="shared" si="81"/>
        <v>0</v>
      </c>
      <c r="W844" s="336">
        <f t="shared" si="82"/>
        <v>0</v>
      </c>
    </row>
    <row r="845" s="213" customFormat="1" hidden="1" spans="1:23">
      <c r="A845" s="278"/>
      <c r="B845" s="67"/>
      <c r="C845" s="279"/>
      <c r="D845" s="280">
        <f>SUMPRODUCT((Archives!$N$1005:$N$10000=Lang!A$4)*(Archives!$F$1005:$F$10000=$A845)*-Archives!$A$1005:$A$10000)+SUMPRODUCT((Archives!$N$1005:$N$10000=Lang!A$5)*(Archives!$F$1005:$F$10000=$A845)*-Archives!$A$1005:$A$10000)-$C845+$I845</f>
        <v>0</v>
      </c>
      <c r="E845" s="281"/>
      <c r="F845" s="282"/>
      <c r="G845" s="283"/>
      <c r="H845" s="284"/>
      <c r="I845" s="319"/>
      <c r="J845" s="320"/>
      <c r="K845" s="321"/>
      <c r="L845" s="322"/>
      <c r="M845" s="323"/>
      <c r="N845" s="324"/>
      <c r="O845" s="325">
        <f t="shared" si="77"/>
        <v>0</v>
      </c>
      <c r="P845" s="326"/>
      <c r="Q845" s="338">
        <f>IF(ISBLANK(A845),0,IF(Set!$F$2="TTC",IF(P845=1,O845-(O845*100)/(100+Set!$C$2),(IF(P845=2,O845-(O845*100)/(100+Set!$C$3),0))),IF(P845=1,O845*Set!$C$2/(100),(IF(P845=2,O845*Set!$C$3/(100),0)))))</f>
        <v>0</v>
      </c>
      <c r="R845" s="335"/>
      <c r="S845" s="336">
        <f t="shared" si="78"/>
        <v>0</v>
      </c>
      <c r="T845" s="337">
        <f t="shared" si="79"/>
        <v>0</v>
      </c>
      <c r="U845" s="336">
        <f t="shared" si="80"/>
        <v>0</v>
      </c>
      <c r="V845" s="336">
        <f t="shared" si="81"/>
        <v>0</v>
      </c>
      <c r="W845" s="336">
        <f t="shared" si="82"/>
        <v>0</v>
      </c>
    </row>
    <row r="846" s="213" customFormat="1" hidden="1" spans="1:23">
      <c r="A846" s="278"/>
      <c r="B846" s="67"/>
      <c r="C846" s="279"/>
      <c r="D846" s="280">
        <f>SUMPRODUCT((Archives!$N$1005:$N$10000=Lang!A$4)*(Archives!$F$1005:$F$10000=$A846)*-Archives!$A$1005:$A$10000)+SUMPRODUCT((Archives!$N$1005:$N$10000=Lang!A$5)*(Archives!$F$1005:$F$10000=$A846)*-Archives!$A$1005:$A$10000)-$C846+$I846</f>
        <v>0</v>
      </c>
      <c r="E846" s="281"/>
      <c r="F846" s="282"/>
      <c r="G846" s="283"/>
      <c r="H846" s="284"/>
      <c r="I846" s="319"/>
      <c r="J846" s="320"/>
      <c r="K846" s="321"/>
      <c r="L846" s="322"/>
      <c r="M846" s="323"/>
      <c r="N846" s="324"/>
      <c r="O846" s="325">
        <f t="shared" si="77"/>
        <v>0</v>
      </c>
      <c r="P846" s="326"/>
      <c r="Q846" s="338">
        <f>IF(ISBLANK(A846),0,IF(Set!$F$2="TTC",IF(P846=1,O846-(O846*100)/(100+Set!$C$2),(IF(P846=2,O846-(O846*100)/(100+Set!$C$3),0))),IF(P846=1,O846*Set!$C$2/(100),(IF(P846=2,O846*Set!$C$3/(100),0)))))</f>
        <v>0</v>
      </c>
      <c r="R846" s="335"/>
      <c r="S846" s="336">
        <f t="shared" si="78"/>
        <v>0</v>
      </c>
      <c r="T846" s="337">
        <f t="shared" si="79"/>
        <v>0</v>
      </c>
      <c r="U846" s="336">
        <f t="shared" si="80"/>
        <v>0</v>
      </c>
      <c r="V846" s="336">
        <f t="shared" si="81"/>
        <v>0</v>
      </c>
      <c r="W846" s="336">
        <f t="shared" si="82"/>
        <v>0</v>
      </c>
    </row>
    <row r="847" s="213" customFormat="1" hidden="1" spans="1:23">
      <c r="A847" s="278"/>
      <c r="B847" s="67"/>
      <c r="C847" s="279"/>
      <c r="D847" s="280">
        <f>SUMPRODUCT((Archives!$N$1005:$N$10000=Lang!A$4)*(Archives!$F$1005:$F$10000=$A847)*-Archives!$A$1005:$A$10000)+SUMPRODUCT((Archives!$N$1005:$N$10000=Lang!A$5)*(Archives!$F$1005:$F$10000=$A847)*-Archives!$A$1005:$A$10000)-$C847+$I847</f>
        <v>0</v>
      </c>
      <c r="E847" s="281"/>
      <c r="F847" s="282"/>
      <c r="G847" s="283"/>
      <c r="H847" s="284"/>
      <c r="I847" s="319"/>
      <c r="J847" s="320"/>
      <c r="K847" s="321"/>
      <c r="L847" s="322"/>
      <c r="M847" s="323"/>
      <c r="N847" s="324"/>
      <c r="O847" s="325">
        <f t="shared" si="77"/>
        <v>0</v>
      </c>
      <c r="P847" s="326"/>
      <c r="Q847" s="338">
        <f>IF(ISBLANK(A847),0,IF(Set!$F$2="TTC",IF(P847=1,O847-(O847*100)/(100+Set!$C$2),(IF(P847=2,O847-(O847*100)/(100+Set!$C$3),0))),IF(P847=1,O847*Set!$C$2/(100),(IF(P847=2,O847*Set!$C$3/(100),0)))))</f>
        <v>0</v>
      </c>
      <c r="R847" s="335"/>
      <c r="S847" s="336">
        <f t="shared" si="78"/>
        <v>0</v>
      </c>
      <c r="T847" s="337">
        <f t="shared" si="79"/>
        <v>0</v>
      </c>
      <c r="U847" s="336">
        <f t="shared" si="80"/>
        <v>0</v>
      </c>
      <c r="V847" s="336">
        <f t="shared" si="81"/>
        <v>0</v>
      </c>
      <c r="W847" s="336">
        <f t="shared" si="82"/>
        <v>0</v>
      </c>
    </row>
    <row r="848" s="213" customFormat="1" hidden="1" spans="1:23">
      <c r="A848" s="278"/>
      <c r="B848" s="67"/>
      <c r="C848" s="279"/>
      <c r="D848" s="280">
        <f>SUMPRODUCT((Archives!$N$1005:$N$10000=Lang!A$4)*(Archives!$F$1005:$F$10000=$A848)*-Archives!$A$1005:$A$10000)+SUMPRODUCT((Archives!$N$1005:$N$10000=Lang!A$5)*(Archives!$F$1005:$F$10000=$A848)*-Archives!$A$1005:$A$10000)-$C848+$I848</f>
        <v>0</v>
      </c>
      <c r="E848" s="281"/>
      <c r="F848" s="282"/>
      <c r="G848" s="283"/>
      <c r="H848" s="284"/>
      <c r="I848" s="319"/>
      <c r="J848" s="320"/>
      <c r="K848" s="321"/>
      <c r="L848" s="322"/>
      <c r="M848" s="323"/>
      <c r="N848" s="324"/>
      <c r="O848" s="325">
        <f t="shared" si="77"/>
        <v>0</v>
      </c>
      <c r="P848" s="326"/>
      <c r="Q848" s="338">
        <f>IF(ISBLANK(A848),0,IF(Set!$F$2="TTC",IF(P848=1,O848-(O848*100)/(100+Set!$C$2),(IF(P848=2,O848-(O848*100)/(100+Set!$C$3),0))),IF(P848=1,O848*Set!$C$2/(100),(IF(P848=2,O848*Set!$C$3/(100),0)))))</f>
        <v>0</v>
      </c>
      <c r="R848" s="335"/>
      <c r="S848" s="336">
        <f t="shared" si="78"/>
        <v>0</v>
      </c>
      <c r="T848" s="337">
        <f t="shared" si="79"/>
        <v>0</v>
      </c>
      <c r="U848" s="336">
        <f t="shared" si="80"/>
        <v>0</v>
      </c>
      <c r="V848" s="336">
        <f t="shared" si="81"/>
        <v>0</v>
      </c>
      <c r="W848" s="336">
        <f t="shared" si="82"/>
        <v>0</v>
      </c>
    </row>
    <row r="849" s="213" customFormat="1" hidden="1" spans="1:23">
      <c r="A849" s="278"/>
      <c r="B849" s="67"/>
      <c r="C849" s="279"/>
      <c r="D849" s="280">
        <f>SUMPRODUCT((Archives!$N$1005:$N$10000=Lang!A$4)*(Archives!$F$1005:$F$10000=$A849)*-Archives!$A$1005:$A$10000)+SUMPRODUCT((Archives!$N$1005:$N$10000=Lang!A$5)*(Archives!$F$1005:$F$10000=$A849)*-Archives!$A$1005:$A$10000)-$C849+$I849</f>
        <v>0</v>
      </c>
      <c r="E849" s="281"/>
      <c r="F849" s="282"/>
      <c r="G849" s="283"/>
      <c r="H849" s="284"/>
      <c r="I849" s="319"/>
      <c r="J849" s="320"/>
      <c r="K849" s="321"/>
      <c r="L849" s="322"/>
      <c r="M849" s="323"/>
      <c r="N849" s="324"/>
      <c r="O849" s="325">
        <f t="shared" ref="O849:O912" si="83">IF(D$10="No",0,IF(C849=0,0,SUM(C849*F849)*(100-N849)/100))</f>
        <v>0</v>
      </c>
      <c r="P849" s="326"/>
      <c r="Q849" s="338">
        <f>IF(ISBLANK(A849),0,IF(Set!$F$2="TTC",IF(P849=1,O849-(O849*100)/(100+Set!$C$2),(IF(P849=2,O849-(O849*100)/(100+Set!$C$3),0))),IF(P849=1,O849*Set!$C$2/(100),(IF(P849=2,O849*Set!$C$3/(100),0)))))</f>
        <v>0</v>
      </c>
      <c r="R849" s="335"/>
      <c r="S849" s="336">
        <f t="shared" ref="S849:S912" si="84">O849-(C849*G849)</f>
        <v>0</v>
      </c>
      <c r="T849" s="337">
        <f t="shared" ref="T849:T912" si="85">C849*K849</f>
        <v>0</v>
      </c>
      <c r="U849" s="336">
        <f t="shared" ref="U849:U912" si="86">C849*F849</f>
        <v>0</v>
      </c>
      <c r="V849" s="336">
        <f t="shared" ref="V849:V912" si="87">G849*D849</f>
        <v>0</v>
      </c>
      <c r="W849" s="336">
        <f t="shared" ref="W849:W912" si="88">IF(F849="",0,F849*D849)</f>
        <v>0</v>
      </c>
    </row>
    <row r="850" s="213" customFormat="1" hidden="1" spans="1:23">
      <c r="A850" s="278"/>
      <c r="B850" s="67"/>
      <c r="C850" s="279"/>
      <c r="D850" s="280">
        <f>SUMPRODUCT((Archives!$N$1005:$N$10000=Lang!A$4)*(Archives!$F$1005:$F$10000=$A850)*-Archives!$A$1005:$A$10000)+SUMPRODUCT((Archives!$N$1005:$N$10000=Lang!A$5)*(Archives!$F$1005:$F$10000=$A850)*-Archives!$A$1005:$A$10000)-$C850+$I850</f>
        <v>0</v>
      </c>
      <c r="E850" s="281"/>
      <c r="F850" s="282"/>
      <c r="G850" s="283"/>
      <c r="H850" s="284"/>
      <c r="I850" s="319"/>
      <c r="J850" s="320"/>
      <c r="K850" s="321"/>
      <c r="L850" s="322"/>
      <c r="M850" s="323"/>
      <c r="N850" s="324"/>
      <c r="O850" s="325">
        <f t="shared" si="83"/>
        <v>0</v>
      </c>
      <c r="P850" s="326"/>
      <c r="Q850" s="338">
        <f>IF(ISBLANK(A850),0,IF(Set!$F$2="TTC",IF(P850=1,O850-(O850*100)/(100+Set!$C$2),(IF(P850=2,O850-(O850*100)/(100+Set!$C$3),0))),IF(P850=1,O850*Set!$C$2/(100),(IF(P850=2,O850*Set!$C$3/(100),0)))))</f>
        <v>0</v>
      </c>
      <c r="R850" s="335"/>
      <c r="S850" s="336">
        <f t="shared" si="84"/>
        <v>0</v>
      </c>
      <c r="T850" s="337">
        <f t="shared" si="85"/>
        <v>0</v>
      </c>
      <c r="U850" s="336">
        <f t="shared" si="86"/>
        <v>0</v>
      </c>
      <c r="V850" s="336">
        <f t="shared" si="87"/>
        <v>0</v>
      </c>
      <c r="W850" s="336">
        <f t="shared" si="88"/>
        <v>0</v>
      </c>
    </row>
    <row r="851" s="213" customFormat="1" hidden="1" spans="1:23">
      <c r="A851" s="278"/>
      <c r="B851" s="67"/>
      <c r="C851" s="279"/>
      <c r="D851" s="280">
        <f>SUMPRODUCT((Archives!$N$1005:$N$10000=Lang!A$4)*(Archives!$F$1005:$F$10000=$A851)*-Archives!$A$1005:$A$10000)+SUMPRODUCT((Archives!$N$1005:$N$10000=Lang!A$5)*(Archives!$F$1005:$F$10000=$A851)*-Archives!$A$1005:$A$10000)-$C851+$I851</f>
        <v>0</v>
      </c>
      <c r="E851" s="281"/>
      <c r="F851" s="282"/>
      <c r="G851" s="283"/>
      <c r="H851" s="284"/>
      <c r="I851" s="319"/>
      <c r="J851" s="320"/>
      <c r="K851" s="321"/>
      <c r="L851" s="322"/>
      <c r="M851" s="323"/>
      <c r="N851" s="324"/>
      <c r="O851" s="325">
        <f t="shared" si="83"/>
        <v>0</v>
      </c>
      <c r="P851" s="326"/>
      <c r="Q851" s="338">
        <f>IF(ISBLANK(A851),0,IF(Set!$F$2="TTC",IF(P851=1,O851-(O851*100)/(100+Set!$C$2),(IF(P851=2,O851-(O851*100)/(100+Set!$C$3),0))),IF(P851=1,O851*Set!$C$2/(100),(IF(P851=2,O851*Set!$C$3/(100),0)))))</f>
        <v>0</v>
      </c>
      <c r="R851" s="335"/>
      <c r="S851" s="336">
        <f t="shared" si="84"/>
        <v>0</v>
      </c>
      <c r="T851" s="337">
        <f t="shared" si="85"/>
        <v>0</v>
      </c>
      <c r="U851" s="336">
        <f t="shared" si="86"/>
        <v>0</v>
      </c>
      <c r="V851" s="336">
        <f t="shared" si="87"/>
        <v>0</v>
      </c>
      <c r="W851" s="336">
        <f t="shared" si="88"/>
        <v>0</v>
      </c>
    </row>
    <row r="852" s="213" customFormat="1" hidden="1" spans="1:23">
      <c r="A852" s="278"/>
      <c r="B852" s="67"/>
      <c r="C852" s="279"/>
      <c r="D852" s="280">
        <f>SUMPRODUCT((Archives!$N$1005:$N$10000=Lang!A$4)*(Archives!$F$1005:$F$10000=$A852)*-Archives!$A$1005:$A$10000)+SUMPRODUCT((Archives!$N$1005:$N$10000=Lang!A$5)*(Archives!$F$1005:$F$10000=$A852)*-Archives!$A$1005:$A$10000)-$C852+$I852</f>
        <v>0</v>
      </c>
      <c r="E852" s="281"/>
      <c r="F852" s="282"/>
      <c r="G852" s="283"/>
      <c r="H852" s="284"/>
      <c r="I852" s="319"/>
      <c r="J852" s="320"/>
      <c r="K852" s="321"/>
      <c r="L852" s="322"/>
      <c r="M852" s="323"/>
      <c r="N852" s="324"/>
      <c r="O852" s="325">
        <f t="shared" si="83"/>
        <v>0</v>
      </c>
      <c r="P852" s="326"/>
      <c r="Q852" s="338">
        <f>IF(ISBLANK(A852),0,IF(Set!$F$2="TTC",IF(P852=1,O852-(O852*100)/(100+Set!$C$2),(IF(P852=2,O852-(O852*100)/(100+Set!$C$3),0))),IF(P852=1,O852*Set!$C$2/(100),(IF(P852=2,O852*Set!$C$3/(100),0)))))</f>
        <v>0</v>
      </c>
      <c r="R852" s="335"/>
      <c r="S852" s="336">
        <f t="shared" si="84"/>
        <v>0</v>
      </c>
      <c r="T852" s="337">
        <f t="shared" si="85"/>
        <v>0</v>
      </c>
      <c r="U852" s="336">
        <f t="shared" si="86"/>
        <v>0</v>
      </c>
      <c r="V852" s="336">
        <f t="shared" si="87"/>
        <v>0</v>
      </c>
      <c r="W852" s="336">
        <f t="shared" si="88"/>
        <v>0</v>
      </c>
    </row>
    <row r="853" s="213" customFormat="1" hidden="1" spans="1:23">
      <c r="A853" s="278"/>
      <c r="B853" s="67"/>
      <c r="C853" s="279"/>
      <c r="D853" s="280">
        <f>SUMPRODUCT((Archives!$N$1005:$N$10000=Lang!A$4)*(Archives!$F$1005:$F$10000=$A853)*-Archives!$A$1005:$A$10000)+SUMPRODUCT((Archives!$N$1005:$N$10000=Lang!A$5)*(Archives!$F$1005:$F$10000=$A853)*-Archives!$A$1005:$A$10000)-$C853+$I853</f>
        <v>0</v>
      </c>
      <c r="E853" s="281"/>
      <c r="F853" s="282"/>
      <c r="G853" s="283"/>
      <c r="H853" s="284"/>
      <c r="I853" s="319"/>
      <c r="J853" s="320"/>
      <c r="K853" s="321"/>
      <c r="L853" s="322"/>
      <c r="M853" s="323"/>
      <c r="N853" s="324"/>
      <c r="O853" s="325">
        <f t="shared" si="83"/>
        <v>0</v>
      </c>
      <c r="P853" s="326"/>
      <c r="Q853" s="338">
        <f>IF(ISBLANK(A853),0,IF(Set!$F$2="TTC",IF(P853=1,O853-(O853*100)/(100+Set!$C$2),(IF(P853=2,O853-(O853*100)/(100+Set!$C$3),0))),IF(P853=1,O853*Set!$C$2/(100),(IF(P853=2,O853*Set!$C$3/(100),0)))))</f>
        <v>0</v>
      </c>
      <c r="R853" s="335"/>
      <c r="S853" s="336">
        <f t="shared" si="84"/>
        <v>0</v>
      </c>
      <c r="T853" s="337">
        <f t="shared" si="85"/>
        <v>0</v>
      </c>
      <c r="U853" s="336">
        <f t="shared" si="86"/>
        <v>0</v>
      </c>
      <c r="V853" s="336">
        <f t="shared" si="87"/>
        <v>0</v>
      </c>
      <c r="W853" s="336">
        <f t="shared" si="88"/>
        <v>0</v>
      </c>
    </row>
    <row r="854" s="213" customFormat="1" hidden="1" spans="1:23">
      <c r="A854" s="278"/>
      <c r="B854" s="67"/>
      <c r="C854" s="279"/>
      <c r="D854" s="280">
        <f>SUMPRODUCT((Archives!$N$1005:$N$10000=Lang!A$4)*(Archives!$F$1005:$F$10000=$A854)*-Archives!$A$1005:$A$10000)+SUMPRODUCT((Archives!$N$1005:$N$10000=Lang!A$5)*(Archives!$F$1005:$F$10000=$A854)*-Archives!$A$1005:$A$10000)-$C854+$I854</f>
        <v>0</v>
      </c>
      <c r="E854" s="281"/>
      <c r="F854" s="282"/>
      <c r="G854" s="283"/>
      <c r="H854" s="284"/>
      <c r="I854" s="319"/>
      <c r="J854" s="320"/>
      <c r="K854" s="321"/>
      <c r="L854" s="322"/>
      <c r="M854" s="323"/>
      <c r="N854" s="324"/>
      <c r="O854" s="325">
        <f t="shared" si="83"/>
        <v>0</v>
      </c>
      <c r="P854" s="326"/>
      <c r="Q854" s="338">
        <f>IF(ISBLANK(A854),0,IF(Set!$F$2="TTC",IF(P854=1,O854-(O854*100)/(100+Set!$C$2),(IF(P854=2,O854-(O854*100)/(100+Set!$C$3),0))),IF(P854=1,O854*Set!$C$2/(100),(IF(P854=2,O854*Set!$C$3/(100),0)))))</f>
        <v>0</v>
      </c>
      <c r="R854" s="335"/>
      <c r="S854" s="336">
        <f t="shared" si="84"/>
        <v>0</v>
      </c>
      <c r="T854" s="337">
        <f t="shared" si="85"/>
        <v>0</v>
      </c>
      <c r="U854" s="336">
        <f t="shared" si="86"/>
        <v>0</v>
      </c>
      <c r="V854" s="336">
        <f t="shared" si="87"/>
        <v>0</v>
      </c>
      <c r="W854" s="336">
        <f t="shared" si="88"/>
        <v>0</v>
      </c>
    </row>
    <row r="855" s="213" customFormat="1" hidden="1" spans="1:23">
      <c r="A855" s="278"/>
      <c r="B855" s="67"/>
      <c r="C855" s="279"/>
      <c r="D855" s="280">
        <f>SUMPRODUCT((Archives!$N$1005:$N$10000=Lang!A$4)*(Archives!$F$1005:$F$10000=$A855)*-Archives!$A$1005:$A$10000)+SUMPRODUCT((Archives!$N$1005:$N$10000=Lang!A$5)*(Archives!$F$1005:$F$10000=$A855)*-Archives!$A$1005:$A$10000)-$C855+$I855</f>
        <v>0</v>
      </c>
      <c r="E855" s="281"/>
      <c r="F855" s="282"/>
      <c r="G855" s="283"/>
      <c r="H855" s="284"/>
      <c r="I855" s="319"/>
      <c r="J855" s="320"/>
      <c r="K855" s="321"/>
      <c r="L855" s="322"/>
      <c r="M855" s="323"/>
      <c r="N855" s="324"/>
      <c r="O855" s="325">
        <f t="shared" si="83"/>
        <v>0</v>
      </c>
      <c r="P855" s="326"/>
      <c r="Q855" s="338">
        <f>IF(ISBLANK(A855),0,IF(Set!$F$2="TTC",IF(P855=1,O855-(O855*100)/(100+Set!$C$2),(IF(P855=2,O855-(O855*100)/(100+Set!$C$3),0))),IF(P855=1,O855*Set!$C$2/(100),(IF(P855=2,O855*Set!$C$3/(100),0)))))</f>
        <v>0</v>
      </c>
      <c r="R855" s="335"/>
      <c r="S855" s="336">
        <f t="shared" si="84"/>
        <v>0</v>
      </c>
      <c r="T855" s="337">
        <f t="shared" si="85"/>
        <v>0</v>
      </c>
      <c r="U855" s="336">
        <f t="shared" si="86"/>
        <v>0</v>
      </c>
      <c r="V855" s="336">
        <f t="shared" si="87"/>
        <v>0</v>
      </c>
      <c r="W855" s="336">
        <f t="shared" si="88"/>
        <v>0</v>
      </c>
    </row>
    <row r="856" s="213" customFormat="1" hidden="1" spans="1:23">
      <c r="A856" s="278"/>
      <c r="B856" s="67"/>
      <c r="C856" s="279"/>
      <c r="D856" s="280">
        <f>SUMPRODUCT((Archives!$N$1005:$N$10000=Lang!A$4)*(Archives!$F$1005:$F$10000=$A856)*-Archives!$A$1005:$A$10000)+SUMPRODUCT((Archives!$N$1005:$N$10000=Lang!A$5)*(Archives!$F$1005:$F$10000=$A856)*-Archives!$A$1005:$A$10000)-$C856+$I856</f>
        <v>0</v>
      </c>
      <c r="E856" s="281"/>
      <c r="F856" s="282"/>
      <c r="G856" s="283"/>
      <c r="H856" s="284"/>
      <c r="I856" s="319"/>
      <c r="J856" s="320"/>
      <c r="K856" s="321"/>
      <c r="L856" s="322"/>
      <c r="M856" s="323"/>
      <c r="N856" s="324"/>
      <c r="O856" s="325">
        <f t="shared" si="83"/>
        <v>0</v>
      </c>
      <c r="P856" s="326"/>
      <c r="Q856" s="338">
        <f>IF(ISBLANK(A856),0,IF(Set!$F$2="TTC",IF(P856=1,O856-(O856*100)/(100+Set!$C$2),(IF(P856=2,O856-(O856*100)/(100+Set!$C$3),0))),IF(P856=1,O856*Set!$C$2/(100),(IF(P856=2,O856*Set!$C$3/(100),0)))))</f>
        <v>0</v>
      </c>
      <c r="R856" s="335"/>
      <c r="S856" s="336">
        <f t="shared" si="84"/>
        <v>0</v>
      </c>
      <c r="T856" s="337">
        <f t="shared" si="85"/>
        <v>0</v>
      </c>
      <c r="U856" s="336">
        <f t="shared" si="86"/>
        <v>0</v>
      </c>
      <c r="V856" s="336">
        <f t="shared" si="87"/>
        <v>0</v>
      </c>
      <c r="W856" s="336">
        <f t="shared" si="88"/>
        <v>0</v>
      </c>
    </row>
    <row r="857" s="213" customFormat="1" hidden="1" spans="1:23">
      <c r="A857" s="278"/>
      <c r="B857" s="67"/>
      <c r="C857" s="279"/>
      <c r="D857" s="280">
        <f>SUMPRODUCT((Archives!$N$1005:$N$10000=Lang!A$4)*(Archives!$F$1005:$F$10000=$A857)*-Archives!$A$1005:$A$10000)+SUMPRODUCT((Archives!$N$1005:$N$10000=Lang!A$5)*(Archives!$F$1005:$F$10000=$A857)*-Archives!$A$1005:$A$10000)-$C857+$I857</f>
        <v>0</v>
      </c>
      <c r="E857" s="281"/>
      <c r="F857" s="282"/>
      <c r="G857" s="283"/>
      <c r="H857" s="284"/>
      <c r="I857" s="319"/>
      <c r="J857" s="320"/>
      <c r="K857" s="321"/>
      <c r="L857" s="322"/>
      <c r="M857" s="323"/>
      <c r="N857" s="324"/>
      <c r="O857" s="325">
        <f t="shared" si="83"/>
        <v>0</v>
      </c>
      <c r="P857" s="326"/>
      <c r="Q857" s="338">
        <f>IF(ISBLANK(A857),0,IF(Set!$F$2="TTC",IF(P857=1,O857-(O857*100)/(100+Set!$C$2),(IF(P857=2,O857-(O857*100)/(100+Set!$C$3),0))),IF(P857=1,O857*Set!$C$2/(100),(IF(P857=2,O857*Set!$C$3/(100),0)))))</f>
        <v>0</v>
      </c>
      <c r="R857" s="335"/>
      <c r="S857" s="336">
        <f t="shared" si="84"/>
        <v>0</v>
      </c>
      <c r="T857" s="337">
        <f t="shared" si="85"/>
        <v>0</v>
      </c>
      <c r="U857" s="336">
        <f t="shared" si="86"/>
        <v>0</v>
      </c>
      <c r="V857" s="336">
        <f t="shared" si="87"/>
        <v>0</v>
      </c>
      <c r="W857" s="336">
        <f t="shared" si="88"/>
        <v>0</v>
      </c>
    </row>
    <row r="858" s="213" customFormat="1" hidden="1" spans="1:23">
      <c r="A858" s="278"/>
      <c r="B858" s="67"/>
      <c r="C858" s="279"/>
      <c r="D858" s="280">
        <f>SUMPRODUCT((Archives!$N$1005:$N$10000=Lang!A$4)*(Archives!$F$1005:$F$10000=$A858)*-Archives!$A$1005:$A$10000)+SUMPRODUCT((Archives!$N$1005:$N$10000=Lang!A$5)*(Archives!$F$1005:$F$10000=$A858)*-Archives!$A$1005:$A$10000)-$C858+$I858</f>
        <v>0</v>
      </c>
      <c r="E858" s="281"/>
      <c r="F858" s="282"/>
      <c r="G858" s="283"/>
      <c r="H858" s="284"/>
      <c r="I858" s="319"/>
      <c r="J858" s="320"/>
      <c r="K858" s="321"/>
      <c r="L858" s="322"/>
      <c r="M858" s="323"/>
      <c r="N858" s="324"/>
      <c r="O858" s="325">
        <f t="shared" si="83"/>
        <v>0</v>
      </c>
      <c r="P858" s="326"/>
      <c r="Q858" s="338">
        <f>IF(ISBLANK(A858),0,IF(Set!$F$2="TTC",IF(P858=1,O858-(O858*100)/(100+Set!$C$2),(IF(P858=2,O858-(O858*100)/(100+Set!$C$3),0))),IF(P858=1,O858*Set!$C$2/(100),(IF(P858=2,O858*Set!$C$3/(100),0)))))</f>
        <v>0</v>
      </c>
      <c r="R858" s="335"/>
      <c r="S858" s="336">
        <f t="shared" si="84"/>
        <v>0</v>
      </c>
      <c r="T858" s="337">
        <f t="shared" si="85"/>
        <v>0</v>
      </c>
      <c r="U858" s="336">
        <f t="shared" si="86"/>
        <v>0</v>
      </c>
      <c r="V858" s="336">
        <f t="shared" si="87"/>
        <v>0</v>
      </c>
      <c r="W858" s="336">
        <f t="shared" si="88"/>
        <v>0</v>
      </c>
    </row>
    <row r="859" s="213" customFormat="1" hidden="1" spans="1:23">
      <c r="A859" s="278"/>
      <c r="B859" s="67"/>
      <c r="C859" s="279"/>
      <c r="D859" s="280">
        <f>SUMPRODUCT((Archives!$N$1005:$N$10000=Lang!A$4)*(Archives!$F$1005:$F$10000=$A859)*-Archives!$A$1005:$A$10000)+SUMPRODUCT((Archives!$N$1005:$N$10000=Lang!A$5)*(Archives!$F$1005:$F$10000=$A859)*-Archives!$A$1005:$A$10000)-$C859+$I859</f>
        <v>0</v>
      </c>
      <c r="E859" s="281"/>
      <c r="F859" s="282"/>
      <c r="G859" s="283"/>
      <c r="H859" s="284"/>
      <c r="I859" s="319"/>
      <c r="J859" s="320"/>
      <c r="K859" s="321"/>
      <c r="L859" s="322"/>
      <c r="M859" s="323"/>
      <c r="N859" s="324"/>
      <c r="O859" s="325">
        <f t="shared" si="83"/>
        <v>0</v>
      </c>
      <c r="P859" s="326"/>
      <c r="Q859" s="338">
        <f>IF(ISBLANK(A859),0,IF(Set!$F$2="TTC",IF(P859=1,O859-(O859*100)/(100+Set!$C$2),(IF(P859=2,O859-(O859*100)/(100+Set!$C$3),0))),IF(P859=1,O859*Set!$C$2/(100),(IF(P859=2,O859*Set!$C$3/(100),0)))))</f>
        <v>0</v>
      </c>
      <c r="R859" s="335"/>
      <c r="S859" s="336">
        <f t="shared" si="84"/>
        <v>0</v>
      </c>
      <c r="T859" s="337">
        <f t="shared" si="85"/>
        <v>0</v>
      </c>
      <c r="U859" s="336">
        <f t="shared" si="86"/>
        <v>0</v>
      </c>
      <c r="V859" s="336">
        <f t="shared" si="87"/>
        <v>0</v>
      </c>
      <c r="W859" s="336">
        <f t="shared" si="88"/>
        <v>0</v>
      </c>
    </row>
    <row r="860" s="213" customFormat="1" hidden="1" spans="1:23">
      <c r="A860" s="278"/>
      <c r="B860" s="67"/>
      <c r="C860" s="279"/>
      <c r="D860" s="280">
        <f>SUMPRODUCT((Archives!$N$1005:$N$10000=Lang!A$4)*(Archives!$F$1005:$F$10000=$A860)*-Archives!$A$1005:$A$10000)+SUMPRODUCT((Archives!$N$1005:$N$10000=Lang!A$5)*(Archives!$F$1005:$F$10000=$A860)*-Archives!$A$1005:$A$10000)-$C860+$I860</f>
        <v>0</v>
      </c>
      <c r="E860" s="281"/>
      <c r="F860" s="282"/>
      <c r="G860" s="283"/>
      <c r="H860" s="284"/>
      <c r="I860" s="319"/>
      <c r="J860" s="320"/>
      <c r="K860" s="321"/>
      <c r="L860" s="322"/>
      <c r="M860" s="323"/>
      <c r="N860" s="324"/>
      <c r="O860" s="325">
        <f t="shared" si="83"/>
        <v>0</v>
      </c>
      <c r="P860" s="326"/>
      <c r="Q860" s="338">
        <f>IF(ISBLANK(A860),0,IF(Set!$F$2="TTC",IF(P860=1,O860-(O860*100)/(100+Set!$C$2),(IF(P860=2,O860-(O860*100)/(100+Set!$C$3),0))),IF(P860=1,O860*Set!$C$2/(100),(IF(P860=2,O860*Set!$C$3/(100),0)))))</f>
        <v>0</v>
      </c>
      <c r="R860" s="335"/>
      <c r="S860" s="336">
        <f t="shared" si="84"/>
        <v>0</v>
      </c>
      <c r="T860" s="337">
        <f t="shared" si="85"/>
        <v>0</v>
      </c>
      <c r="U860" s="336">
        <f t="shared" si="86"/>
        <v>0</v>
      </c>
      <c r="V860" s="336">
        <f t="shared" si="87"/>
        <v>0</v>
      </c>
      <c r="W860" s="336">
        <f t="shared" si="88"/>
        <v>0</v>
      </c>
    </row>
    <row r="861" s="213" customFormat="1" hidden="1" spans="1:23">
      <c r="A861" s="278"/>
      <c r="B861" s="67"/>
      <c r="C861" s="279"/>
      <c r="D861" s="280">
        <f>SUMPRODUCT((Archives!$N$1005:$N$10000=Lang!A$4)*(Archives!$F$1005:$F$10000=$A861)*-Archives!$A$1005:$A$10000)+SUMPRODUCT((Archives!$N$1005:$N$10000=Lang!A$5)*(Archives!$F$1005:$F$10000=$A861)*-Archives!$A$1005:$A$10000)-$C861+$I861</f>
        <v>0</v>
      </c>
      <c r="E861" s="281"/>
      <c r="F861" s="282"/>
      <c r="G861" s="283"/>
      <c r="H861" s="284"/>
      <c r="I861" s="319"/>
      <c r="J861" s="320"/>
      <c r="K861" s="321"/>
      <c r="L861" s="322"/>
      <c r="M861" s="323"/>
      <c r="N861" s="324"/>
      <c r="O861" s="325">
        <f t="shared" si="83"/>
        <v>0</v>
      </c>
      <c r="P861" s="326"/>
      <c r="Q861" s="338">
        <f>IF(ISBLANK(A861),0,IF(Set!$F$2="TTC",IF(P861=1,O861-(O861*100)/(100+Set!$C$2),(IF(P861=2,O861-(O861*100)/(100+Set!$C$3),0))),IF(P861=1,O861*Set!$C$2/(100),(IF(P861=2,O861*Set!$C$3/(100),0)))))</f>
        <v>0</v>
      </c>
      <c r="R861" s="335"/>
      <c r="S861" s="336">
        <f t="shared" si="84"/>
        <v>0</v>
      </c>
      <c r="T861" s="337">
        <f t="shared" si="85"/>
        <v>0</v>
      </c>
      <c r="U861" s="336">
        <f t="shared" si="86"/>
        <v>0</v>
      </c>
      <c r="V861" s="336">
        <f t="shared" si="87"/>
        <v>0</v>
      </c>
      <c r="W861" s="336">
        <f t="shared" si="88"/>
        <v>0</v>
      </c>
    </row>
    <row r="862" s="213" customFormat="1" hidden="1" spans="1:23">
      <c r="A862" s="278"/>
      <c r="B862" s="67"/>
      <c r="C862" s="279"/>
      <c r="D862" s="280">
        <f>SUMPRODUCT((Archives!$N$1005:$N$10000=Lang!A$4)*(Archives!$F$1005:$F$10000=$A862)*-Archives!$A$1005:$A$10000)+SUMPRODUCT((Archives!$N$1005:$N$10000=Lang!A$5)*(Archives!$F$1005:$F$10000=$A862)*-Archives!$A$1005:$A$10000)-$C862+$I862</f>
        <v>0</v>
      </c>
      <c r="E862" s="281"/>
      <c r="F862" s="282"/>
      <c r="G862" s="283"/>
      <c r="H862" s="284"/>
      <c r="I862" s="319"/>
      <c r="J862" s="320"/>
      <c r="K862" s="321"/>
      <c r="L862" s="322"/>
      <c r="M862" s="323"/>
      <c r="N862" s="324"/>
      <c r="O862" s="325">
        <f t="shared" si="83"/>
        <v>0</v>
      </c>
      <c r="P862" s="326"/>
      <c r="Q862" s="338">
        <f>IF(ISBLANK(A862),0,IF(Set!$F$2="TTC",IF(P862=1,O862-(O862*100)/(100+Set!$C$2),(IF(P862=2,O862-(O862*100)/(100+Set!$C$3),0))),IF(P862=1,O862*Set!$C$2/(100),(IF(P862=2,O862*Set!$C$3/(100),0)))))</f>
        <v>0</v>
      </c>
      <c r="R862" s="335"/>
      <c r="S862" s="336">
        <f t="shared" si="84"/>
        <v>0</v>
      </c>
      <c r="T862" s="337">
        <f t="shared" si="85"/>
        <v>0</v>
      </c>
      <c r="U862" s="336">
        <f t="shared" si="86"/>
        <v>0</v>
      </c>
      <c r="V862" s="336">
        <f t="shared" si="87"/>
        <v>0</v>
      </c>
      <c r="W862" s="336">
        <f t="shared" si="88"/>
        <v>0</v>
      </c>
    </row>
    <row r="863" s="213" customFormat="1" hidden="1" spans="1:23">
      <c r="A863" s="278"/>
      <c r="B863" s="67"/>
      <c r="C863" s="279"/>
      <c r="D863" s="280">
        <f>SUMPRODUCT((Archives!$N$1005:$N$10000=Lang!A$4)*(Archives!$F$1005:$F$10000=$A863)*-Archives!$A$1005:$A$10000)+SUMPRODUCT((Archives!$N$1005:$N$10000=Lang!A$5)*(Archives!$F$1005:$F$10000=$A863)*-Archives!$A$1005:$A$10000)-$C863+$I863</f>
        <v>0</v>
      </c>
      <c r="E863" s="281"/>
      <c r="F863" s="282"/>
      <c r="G863" s="283"/>
      <c r="H863" s="284"/>
      <c r="I863" s="319"/>
      <c r="J863" s="320"/>
      <c r="K863" s="321"/>
      <c r="L863" s="322"/>
      <c r="M863" s="323"/>
      <c r="N863" s="324"/>
      <c r="O863" s="325">
        <f t="shared" si="83"/>
        <v>0</v>
      </c>
      <c r="P863" s="326"/>
      <c r="Q863" s="338">
        <f>IF(ISBLANK(A863),0,IF(Set!$F$2="TTC",IF(P863=1,O863-(O863*100)/(100+Set!$C$2),(IF(P863=2,O863-(O863*100)/(100+Set!$C$3),0))),IF(P863=1,O863*Set!$C$2/(100),(IF(P863=2,O863*Set!$C$3/(100),0)))))</f>
        <v>0</v>
      </c>
      <c r="R863" s="335"/>
      <c r="S863" s="336">
        <f t="shared" si="84"/>
        <v>0</v>
      </c>
      <c r="T863" s="337">
        <f t="shared" si="85"/>
        <v>0</v>
      </c>
      <c r="U863" s="336">
        <f t="shared" si="86"/>
        <v>0</v>
      </c>
      <c r="V863" s="336">
        <f t="shared" si="87"/>
        <v>0</v>
      </c>
      <c r="W863" s="336">
        <f t="shared" si="88"/>
        <v>0</v>
      </c>
    </row>
    <row r="864" s="213" customFormat="1" hidden="1" spans="1:23">
      <c r="A864" s="278"/>
      <c r="B864" s="67"/>
      <c r="C864" s="279"/>
      <c r="D864" s="280">
        <f>SUMPRODUCT((Archives!$N$1005:$N$10000=Lang!A$4)*(Archives!$F$1005:$F$10000=$A864)*-Archives!$A$1005:$A$10000)+SUMPRODUCT((Archives!$N$1005:$N$10000=Lang!A$5)*(Archives!$F$1005:$F$10000=$A864)*-Archives!$A$1005:$A$10000)-$C864+$I864</f>
        <v>0</v>
      </c>
      <c r="E864" s="281"/>
      <c r="F864" s="282"/>
      <c r="G864" s="283"/>
      <c r="H864" s="284"/>
      <c r="I864" s="319"/>
      <c r="J864" s="320"/>
      <c r="K864" s="321"/>
      <c r="L864" s="322"/>
      <c r="M864" s="323"/>
      <c r="N864" s="324"/>
      <c r="O864" s="325">
        <f t="shared" si="83"/>
        <v>0</v>
      </c>
      <c r="P864" s="326"/>
      <c r="Q864" s="338">
        <f>IF(ISBLANK(A864),0,IF(Set!$F$2="TTC",IF(P864=1,O864-(O864*100)/(100+Set!$C$2),(IF(P864=2,O864-(O864*100)/(100+Set!$C$3),0))),IF(P864=1,O864*Set!$C$2/(100),(IF(P864=2,O864*Set!$C$3/(100),0)))))</f>
        <v>0</v>
      </c>
      <c r="R864" s="335"/>
      <c r="S864" s="336">
        <f t="shared" si="84"/>
        <v>0</v>
      </c>
      <c r="T864" s="337">
        <f t="shared" si="85"/>
        <v>0</v>
      </c>
      <c r="U864" s="336">
        <f t="shared" si="86"/>
        <v>0</v>
      </c>
      <c r="V864" s="336">
        <f t="shared" si="87"/>
        <v>0</v>
      </c>
      <c r="W864" s="336">
        <f t="shared" si="88"/>
        <v>0</v>
      </c>
    </row>
    <row r="865" s="213" customFormat="1" hidden="1" spans="1:23">
      <c r="A865" s="278"/>
      <c r="B865" s="67"/>
      <c r="C865" s="279"/>
      <c r="D865" s="280">
        <f>SUMPRODUCT((Archives!$N$1005:$N$10000=Lang!A$4)*(Archives!$F$1005:$F$10000=$A865)*-Archives!$A$1005:$A$10000)+SUMPRODUCT((Archives!$N$1005:$N$10000=Lang!A$5)*(Archives!$F$1005:$F$10000=$A865)*-Archives!$A$1005:$A$10000)-$C865+$I865</f>
        <v>0</v>
      </c>
      <c r="E865" s="281"/>
      <c r="F865" s="282"/>
      <c r="G865" s="283"/>
      <c r="H865" s="284"/>
      <c r="I865" s="319"/>
      <c r="J865" s="320"/>
      <c r="K865" s="321"/>
      <c r="L865" s="322"/>
      <c r="M865" s="323"/>
      <c r="N865" s="324"/>
      <c r="O865" s="325">
        <f t="shared" si="83"/>
        <v>0</v>
      </c>
      <c r="P865" s="326"/>
      <c r="Q865" s="338">
        <f>IF(ISBLANK(A865),0,IF(Set!$F$2="TTC",IF(P865=1,O865-(O865*100)/(100+Set!$C$2),(IF(P865=2,O865-(O865*100)/(100+Set!$C$3),0))),IF(P865=1,O865*Set!$C$2/(100),(IF(P865=2,O865*Set!$C$3/(100),0)))))</f>
        <v>0</v>
      </c>
      <c r="R865" s="335"/>
      <c r="S865" s="336">
        <f t="shared" si="84"/>
        <v>0</v>
      </c>
      <c r="T865" s="337">
        <f t="shared" si="85"/>
        <v>0</v>
      </c>
      <c r="U865" s="336">
        <f t="shared" si="86"/>
        <v>0</v>
      </c>
      <c r="V865" s="336">
        <f t="shared" si="87"/>
        <v>0</v>
      </c>
      <c r="W865" s="336">
        <f t="shared" si="88"/>
        <v>0</v>
      </c>
    </row>
    <row r="866" s="213" customFormat="1" hidden="1" spans="1:23">
      <c r="A866" s="278"/>
      <c r="B866" s="67"/>
      <c r="C866" s="279"/>
      <c r="D866" s="280">
        <f>SUMPRODUCT((Archives!$N$1005:$N$10000=Lang!A$4)*(Archives!$F$1005:$F$10000=$A866)*-Archives!$A$1005:$A$10000)+SUMPRODUCT((Archives!$N$1005:$N$10000=Lang!A$5)*(Archives!$F$1005:$F$10000=$A866)*-Archives!$A$1005:$A$10000)-$C866+$I866</f>
        <v>0</v>
      </c>
      <c r="E866" s="281"/>
      <c r="F866" s="282"/>
      <c r="G866" s="283"/>
      <c r="H866" s="284"/>
      <c r="I866" s="319"/>
      <c r="J866" s="320"/>
      <c r="K866" s="321"/>
      <c r="L866" s="322"/>
      <c r="M866" s="323"/>
      <c r="N866" s="324"/>
      <c r="O866" s="325">
        <f t="shared" si="83"/>
        <v>0</v>
      </c>
      <c r="P866" s="326"/>
      <c r="Q866" s="338">
        <f>IF(ISBLANK(A866),0,IF(Set!$F$2="TTC",IF(P866=1,O866-(O866*100)/(100+Set!$C$2),(IF(P866=2,O866-(O866*100)/(100+Set!$C$3),0))),IF(P866=1,O866*Set!$C$2/(100),(IF(P866=2,O866*Set!$C$3/(100),0)))))</f>
        <v>0</v>
      </c>
      <c r="R866" s="335"/>
      <c r="S866" s="336">
        <f t="shared" si="84"/>
        <v>0</v>
      </c>
      <c r="T866" s="337">
        <f t="shared" si="85"/>
        <v>0</v>
      </c>
      <c r="U866" s="336">
        <f t="shared" si="86"/>
        <v>0</v>
      </c>
      <c r="V866" s="336">
        <f t="shared" si="87"/>
        <v>0</v>
      </c>
      <c r="W866" s="336">
        <f t="shared" si="88"/>
        <v>0</v>
      </c>
    </row>
    <row r="867" s="213" customFormat="1" hidden="1" spans="1:23">
      <c r="A867" s="278"/>
      <c r="B867" s="67"/>
      <c r="C867" s="279"/>
      <c r="D867" s="280">
        <f>SUMPRODUCT((Archives!$N$1005:$N$10000=Lang!A$4)*(Archives!$F$1005:$F$10000=$A867)*-Archives!$A$1005:$A$10000)+SUMPRODUCT((Archives!$N$1005:$N$10000=Lang!A$5)*(Archives!$F$1005:$F$10000=$A867)*-Archives!$A$1005:$A$10000)-$C867+$I867</f>
        <v>0</v>
      </c>
      <c r="E867" s="281"/>
      <c r="F867" s="282"/>
      <c r="G867" s="283"/>
      <c r="H867" s="284"/>
      <c r="I867" s="319"/>
      <c r="J867" s="320"/>
      <c r="K867" s="321"/>
      <c r="L867" s="322"/>
      <c r="M867" s="323"/>
      <c r="N867" s="324"/>
      <c r="O867" s="325">
        <f t="shared" si="83"/>
        <v>0</v>
      </c>
      <c r="P867" s="326"/>
      <c r="Q867" s="338">
        <f>IF(ISBLANK(A867),0,IF(Set!$F$2="TTC",IF(P867=1,O867-(O867*100)/(100+Set!$C$2),(IF(P867=2,O867-(O867*100)/(100+Set!$C$3),0))),IF(P867=1,O867*Set!$C$2/(100),(IF(P867=2,O867*Set!$C$3/(100),0)))))</f>
        <v>0</v>
      </c>
      <c r="R867" s="335"/>
      <c r="S867" s="336">
        <f t="shared" si="84"/>
        <v>0</v>
      </c>
      <c r="T867" s="337">
        <f t="shared" si="85"/>
        <v>0</v>
      </c>
      <c r="U867" s="336">
        <f t="shared" si="86"/>
        <v>0</v>
      </c>
      <c r="V867" s="336">
        <f t="shared" si="87"/>
        <v>0</v>
      </c>
      <c r="W867" s="336">
        <f t="shared" si="88"/>
        <v>0</v>
      </c>
    </row>
    <row r="868" s="213" customFormat="1" hidden="1" spans="1:23">
      <c r="A868" s="278"/>
      <c r="B868" s="67"/>
      <c r="C868" s="279"/>
      <c r="D868" s="280">
        <f>SUMPRODUCT((Archives!$N$1005:$N$10000=Lang!A$4)*(Archives!$F$1005:$F$10000=$A868)*-Archives!$A$1005:$A$10000)+SUMPRODUCT((Archives!$N$1005:$N$10000=Lang!A$5)*(Archives!$F$1005:$F$10000=$A868)*-Archives!$A$1005:$A$10000)-$C868+$I868</f>
        <v>0</v>
      </c>
      <c r="E868" s="281"/>
      <c r="F868" s="282"/>
      <c r="G868" s="283"/>
      <c r="H868" s="284"/>
      <c r="I868" s="319"/>
      <c r="J868" s="320"/>
      <c r="K868" s="321"/>
      <c r="L868" s="322"/>
      <c r="M868" s="323"/>
      <c r="N868" s="324"/>
      <c r="O868" s="325">
        <f t="shared" si="83"/>
        <v>0</v>
      </c>
      <c r="P868" s="326"/>
      <c r="Q868" s="338">
        <f>IF(ISBLANK(A868),0,IF(Set!$F$2="TTC",IF(P868=1,O868-(O868*100)/(100+Set!$C$2),(IF(P868=2,O868-(O868*100)/(100+Set!$C$3),0))),IF(P868=1,O868*Set!$C$2/(100),(IF(P868=2,O868*Set!$C$3/(100),0)))))</f>
        <v>0</v>
      </c>
      <c r="R868" s="335"/>
      <c r="S868" s="336">
        <f t="shared" si="84"/>
        <v>0</v>
      </c>
      <c r="T868" s="337">
        <f t="shared" si="85"/>
        <v>0</v>
      </c>
      <c r="U868" s="336">
        <f t="shared" si="86"/>
        <v>0</v>
      </c>
      <c r="V868" s="336">
        <f t="shared" si="87"/>
        <v>0</v>
      </c>
      <c r="W868" s="336">
        <f t="shared" si="88"/>
        <v>0</v>
      </c>
    </row>
    <row r="869" s="213" customFormat="1" hidden="1" spans="1:23">
      <c r="A869" s="278"/>
      <c r="B869" s="67"/>
      <c r="C869" s="279"/>
      <c r="D869" s="280">
        <f>SUMPRODUCT((Archives!$N$1005:$N$10000=Lang!A$4)*(Archives!$F$1005:$F$10000=$A869)*-Archives!$A$1005:$A$10000)+SUMPRODUCT((Archives!$N$1005:$N$10000=Lang!A$5)*(Archives!$F$1005:$F$10000=$A869)*-Archives!$A$1005:$A$10000)-$C869+$I869</f>
        <v>0</v>
      </c>
      <c r="E869" s="281"/>
      <c r="F869" s="282"/>
      <c r="G869" s="283"/>
      <c r="H869" s="284"/>
      <c r="I869" s="319"/>
      <c r="J869" s="320"/>
      <c r="K869" s="321"/>
      <c r="L869" s="322"/>
      <c r="M869" s="323"/>
      <c r="N869" s="324"/>
      <c r="O869" s="325">
        <f t="shared" si="83"/>
        <v>0</v>
      </c>
      <c r="P869" s="326"/>
      <c r="Q869" s="338">
        <f>IF(ISBLANK(A869),0,IF(Set!$F$2="TTC",IF(P869=1,O869-(O869*100)/(100+Set!$C$2),(IF(P869=2,O869-(O869*100)/(100+Set!$C$3),0))),IF(P869=1,O869*Set!$C$2/(100),(IF(P869=2,O869*Set!$C$3/(100),0)))))</f>
        <v>0</v>
      </c>
      <c r="R869" s="335"/>
      <c r="S869" s="336">
        <f t="shared" si="84"/>
        <v>0</v>
      </c>
      <c r="T869" s="337">
        <f t="shared" si="85"/>
        <v>0</v>
      </c>
      <c r="U869" s="336">
        <f t="shared" si="86"/>
        <v>0</v>
      </c>
      <c r="V869" s="336">
        <f t="shared" si="87"/>
        <v>0</v>
      </c>
      <c r="W869" s="336">
        <f t="shared" si="88"/>
        <v>0</v>
      </c>
    </row>
    <row r="870" s="213" customFormat="1" hidden="1" spans="1:23">
      <c r="A870" s="278"/>
      <c r="B870" s="67"/>
      <c r="C870" s="279"/>
      <c r="D870" s="280">
        <f>SUMPRODUCT((Archives!$N$1005:$N$10000=Lang!A$4)*(Archives!$F$1005:$F$10000=$A870)*-Archives!$A$1005:$A$10000)+SUMPRODUCT((Archives!$N$1005:$N$10000=Lang!A$5)*(Archives!$F$1005:$F$10000=$A870)*-Archives!$A$1005:$A$10000)-$C870+$I870</f>
        <v>0</v>
      </c>
      <c r="E870" s="281"/>
      <c r="F870" s="282"/>
      <c r="G870" s="283"/>
      <c r="H870" s="284"/>
      <c r="I870" s="319"/>
      <c r="J870" s="320"/>
      <c r="K870" s="321"/>
      <c r="L870" s="322"/>
      <c r="M870" s="323"/>
      <c r="N870" s="324"/>
      <c r="O870" s="325">
        <f t="shared" si="83"/>
        <v>0</v>
      </c>
      <c r="P870" s="326"/>
      <c r="Q870" s="338">
        <f>IF(ISBLANK(A870),0,IF(Set!$F$2="TTC",IF(P870=1,O870-(O870*100)/(100+Set!$C$2),(IF(P870=2,O870-(O870*100)/(100+Set!$C$3),0))),IF(P870=1,O870*Set!$C$2/(100),(IF(P870=2,O870*Set!$C$3/(100),0)))))</f>
        <v>0</v>
      </c>
      <c r="R870" s="335"/>
      <c r="S870" s="336">
        <f t="shared" si="84"/>
        <v>0</v>
      </c>
      <c r="T870" s="337">
        <f t="shared" si="85"/>
        <v>0</v>
      </c>
      <c r="U870" s="336">
        <f t="shared" si="86"/>
        <v>0</v>
      </c>
      <c r="V870" s="336">
        <f t="shared" si="87"/>
        <v>0</v>
      </c>
      <c r="W870" s="336">
        <f t="shared" si="88"/>
        <v>0</v>
      </c>
    </row>
    <row r="871" s="213" customFormat="1" hidden="1" spans="1:23">
      <c r="A871" s="278"/>
      <c r="B871" s="67"/>
      <c r="C871" s="279"/>
      <c r="D871" s="280">
        <f>SUMPRODUCT((Archives!$N$1005:$N$10000=Lang!A$4)*(Archives!$F$1005:$F$10000=$A871)*-Archives!$A$1005:$A$10000)+SUMPRODUCT((Archives!$N$1005:$N$10000=Lang!A$5)*(Archives!$F$1005:$F$10000=$A871)*-Archives!$A$1005:$A$10000)-$C871+$I871</f>
        <v>0</v>
      </c>
      <c r="E871" s="281"/>
      <c r="F871" s="282"/>
      <c r="G871" s="283"/>
      <c r="H871" s="284"/>
      <c r="I871" s="319"/>
      <c r="J871" s="320"/>
      <c r="K871" s="321"/>
      <c r="L871" s="322"/>
      <c r="M871" s="323"/>
      <c r="N871" s="324"/>
      <c r="O871" s="325">
        <f t="shared" si="83"/>
        <v>0</v>
      </c>
      <c r="P871" s="326"/>
      <c r="Q871" s="338">
        <f>IF(ISBLANK(A871),0,IF(Set!$F$2="TTC",IF(P871=1,O871-(O871*100)/(100+Set!$C$2),(IF(P871=2,O871-(O871*100)/(100+Set!$C$3),0))),IF(P871=1,O871*Set!$C$2/(100),(IF(P871=2,O871*Set!$C$3/(100),0)))))</f>
        <v>0</v>
      </c>
      <c r="R871" s="335"/>
      <c r="S871" s="336">
        <f t="shared" si="84"/>
        <v>0</v>
      </c>
      <c r="T871" s="337">
        <f t="shared" si="85"/>
        <v>0</v>
      </c>
      <c r="U871" s="336">
        <f t="shared" si="86"/>
        <v>0</v>
      </c>
      <c r="V871" s="336">
        <f t="shared" si="87"/>
        <v>0</v>
      </c>
      <c r="W871" s="336">
        <f t="shared" si="88"/>
        <v>0</v>
      </c>
    </row>
    <row r="872" s="213" customFormat="1" hidden="1" spans="1:23">
      <c r="A872" s="278"/>
      <c r="B872" s="67"/>
      <c r="C872" s="279"/>
      <c r="D872" s="280">
        <f>SUMPRODUCT((Archives!$N$1005:$N$10000=Lang!A$4)*(Archives!$F$1005:$F$10000=$A872)*-Archives!$A$1005:$A$10000)+SUMPRODUCT((Archives!$N$1005:$N$10000=Lang!A$5)*(Archives!$F$1005:$F$10000=$A872)*-Archives!$A$1005:$A$10000)-$C872+$I872</f>
        <v>0</v>
      </c>
      <c r="E872" s="281"/>
      <c r="F872" s="282"/>
      <c r="G872" s="283"/>
      <c r="H872" s="284"/>
      <c r="I872" s="319"/>
      <c r="J872" s="320"/>
      <c r="K872" s="321"/>
      <c r="L872" s="322"/>
      <c r="M872" s="323"/>
      <c r="N872" s="324"/>
      <c r="O872" s="325">
        <f t="shared" si="83"/>
        <v>0</v>
      </c>
      <c r="P872" s="326"/>
      <c r="Q872" s="338">
        <f>IF(ISBLANK(A872),0,IF(Set!$F$2="TTC",IF(P872=1,O872-(O872*100)/(100+Set!$C$2),(IF(P872=2,O872-(O872*100)/(100+Set!$C$3),0))),IF(P872=1,O872*Set!$C$2/(100),(IF(P872=2,O872*Set!$C$3/(100),0)))))</f>
        <v>0</v>
      </c>
      <c r="R872" s="335"/>
      <c r="S872" s="336">
        <f t="shared" si="84"/>
        <v>0</v>
      </c>
      <c r="T872" s="337">
        <f t="shared" si="85"/>
        <v>0</v>
      </c>
      <c r="U872" s="336">
        <f t="shared" si="86"/>
        <v>0</v>
      </c>
      <c r="V872" s="336">
        <f t="shared" si="87"/>
        <v>0</v>
      </c>
      <c r="W872" s="336">
        <f t="shared" si="88"/>
        <v>0</v>
      </c>
    </row>
    <row r="873" s="213" customFormat="1" hidden="1" spans="1:23">
      <c r="A873" s="278"/>
      <c r="B873" s="67"/>
      <c r="C873" s="279"/>
      <c r="D873" s="280">
        <f>SUMPRODUCT((Archives!$N$1005:$N$10000=Lang!A$4)*(Archives!$F$1005:$F$10000=$A873)*-Archives!$A$1005:$A$10000)+SUMPRODUCT((Archives!$N$1005:$N$10000=Lang!A$5)*(Archives!$F$1005:$F$10000=$A873)*-Archives!$A$1005:$A$10000)-$C873+$I873</f>
        <v>0</v>
      </c>
      <c r="E873" s="281"/>
      <c r="F873" s="282"/>
      <c r="G873" s="283"/>
      <c r="H873" s="284"/>
      <c r="I873" s="319"/>
      <c r="J873" s="320"/>
      <c r="K873" s="321"/>
      <c r="L873" s="322"/>
      <c r="M873" s="323"/>
      <c r="N873" s="324"/>
      <c r="O873" s="325">
        <f t="shared" si="83"/>
        <v>0</v>
      </c>
      <c r="P873" s="326"/>
      <c r="Q873" s="338">
        <f>IF(ISBLANK(A873),0,IF(Set!$F$2="TTC",IF(P873=1,O873-(O873*100)/(100+Set!$C$2),(IF(P873=2,O873-(O873*100)/(100+Set!$C$3),0))),IF(P873=1,O873*Set!$C$2/(100),(IF(P873=2,O873*Set!$C$3/(100),0)))))</f>
        <v>0</v>
      </c>
      <c r="R873" s="335"/>
      <c r="S873" s="336">
        <f t="shared" si="84"/>
        <v>0</v>
      </c>
      <c r="T873" s="337">
        <f t="shared" si="85"/>
        <v>0</v>
      </c>
      <c r="U873" s="336">
        <f t="shared" si="86"/>
        <v>0</v>
      </c>
      <c r="V873" s="336">
        <f t="shared" si="87"/>
        <v>0</v>
      </c>
      <c r="W873" s="336">
        <f t="shared" si="88"/>
        <v>0</v>
      </c>
    </row>
    <row r="874" s="213" customFormat="1" hidden="1" spans="1:23">
      <c r="A874" s="278"/>
      <c r="B874" s="67"/>
      <c r="C874" s="279"/>
      <c r="D874" s="280">
        <f>SUMPRODUCT((Archives!$N$1005:$N$10000=Lang!A$4)*(Archives!$F$1005:$F$10000=$A874)*-Archives!$A$1005:$A$10000)+SUMPRODUCT((Archives!$N$1005:$N$10000=Lang!A$5)*(Archives!$F$1005:$F$10000=$A874)*-Archives!$A$1005:$A$10000)-$C874+$I874</f>
        <v>0</v>
      </c>
      <c r="E874" s="281"/>
      <c r="F874" s="282"/>
      <c r="G874" s="283"/>
      <c r="H874" s="284"/>
      <c r="I874" s="319"/>
      <c r="J874" s="320"/>
      <c r="K874" s="321"/>
      <c r="L874" s="322"/>
      <c r="M874" s="323"/>
      <c r="N874" s="324"/>
      <c r="O874" s="325">
        <f t="shared" si="83"/>
        <v>0</v>
      </c>
      <c r="P874" s="326"/>
      <c r="Q874" s="338">
        <f>IF(ISBLANK(A874),0,IF(Set!$F$2="TTC",IF(P874=1,O874-(O874*100)/(100+Set!$C$2),(IF(P874=2,O874-(O874*100)/(100+Set!$C$3),0))),IF(P874=1,O874*Set!$C$2/(100),(IF(P874=2,O874*Set!$C$3/(100),0)))))</f>
        <v>0</v>
      </c>
      <c r="R874" s="335"/>
      <c r="S874" s="336">
        <f t="shared" si="84"/>
        <v>0</v>
      </c>
      <c r="T874" s="337">
        <f t="shared" si="85"/>
        <v>0</v>
      </c>
      <c r="U874" s="336">
        <f t="shared" si="86"/>
        <v>0</v>
      </c>
      <c r="V874" s="336">
        <f t="shared" si="87"/>
        <v>0</v>
      </c>
      <c r="W874" s="336">
        <f t="shared" si="88"/>
        <v>0</v>
      </c>
    </row>
    <row r="875" s="213" customFormat="1" hidden="1" spans="1:23">
      <c r="A875" s="278"/>
      <c r="B875" s="67"/>
      <c r="C875" s="279"/>
      <c r="D875" s="280">
        <f>SUMPRODUCT((Archives!$N$1005:$N$10000=Lang!A$4)*(Archives!$F$1005:$F$10000=$A875)*-Archives!$A$1005:$A$10000)+SUMPRODUCT((Archives!$N$1005:$N$10000=Lang!A$5)*(Archives!$F$1005:$F$10000=$A875)*-Archives!$A$1005:$A$10000)-$C875+$I875</f>
        <v>0</v>
      </c>
      <c r="E875" s="281"/>
      <c r="F875" s="282"/>
      <c r="G875" s="283"/>
      <c r="H875" s="284"/>
      <c r="I875" s="319"/>
      <c r="J875" s="320"/>
      <c r="K875" s="321"/>
      <c r="L875" s="322"/>
      <c r="M875" s="323"/>
      <c r="N875" s="324"/>
      <c r="O875" s="325">
        <f t="shared" si="83"/>
        <v>0</v>
      </c>
      <c r="P875" s="326"/>
      <c r="Q875" s="338">
        <f>IF(ISBLANK(A875),0,IF(Set!$F$2="TTC",IF(P875=1,O875-(O875*100)/(100+Set!$C$2),(IF(P875=2,O875-(O875*100)/(100+Set!$C$3),0))),IF(P875=1,O875*Set!$C$2/(100),(IF(P875=2,O875*Set!$C$3/(100),0)))))</f>
        <v>0</v>
      </c>
      <c r="R875" s="335"/>
      <c r="S875" s="336">
        <f t="shared" si="84"/>
        <v>0</v>
      </c>
      <c r="T875" s="337">
        <f t="shared" si="85"/>
        <v>0</v>
      </c>
      <c r="U875" s="336">
        <f t="shared" si="86"/>
        <v>0</v>
      </c>
      <c r="V875" s="336">
        <f t="shared" si="87"/>
        <v>0</v>
      </c>
      <c r="W875" s="336">
        <f t="shared" si="88"/>
        <v>0</v>
      </c>
    </row>
    <row r="876" s="213" customFormat="1" hidden="1" spans="1:23">
      <c r="A876" s="278"/>
      <c r="B876" s="67"/>
      <c r="C876" s="279"/>
      <c r="D876" s="280">
        <f>SUMPRODUCT((Archives!$N$1005:$N$10000=Lang!A$4)*(Archives!$F$1005:$F$10000=$A876)*-Archives!$A$1005:$A$10000)+SUMPRODUCT((Archives!$N$1005:$N$10000=Lang!A$5)*(Archives!$F$1005:$F$10000=$A876)*-Archives!$A$1005:$A$10000)-$C876+$I876</f>
        <v>0</v>
      </c>
      <c r="E876" s="281"/>
      <c r="F876" s="282"/>
      <c r="G876" s="283"/>
      <c r="H876" s="284"/>
      <c r="I876" s="319"/>
      <c r="J876" s="320"/>
      <c r="K876" s="321"/>
      <c r="L876" s="322"/>
      <c r="M876" s="323"/>
      <c r="N876" s="324"/>
      <c r="O876" s="325">
        <f t="shared" si="83"/>
        <v>0</v>
      </c>
      <c r="P876" s="326"/>
      <c r="Q876" s="338">
        <f>IF(ISBLANK(A876),0,IF(Set!$F$2="TTC",IF(P876=1,O876-(O876*100)/(100+Set!$C$2),(IF(P876=2,O876-(O876*100)/(100+Set!$C$3),0))),IF(P876=1,O876*Set!$C$2/(100),(IF(P876=2,O876*Set!$C$3/(100),0)))))</f>
        <v>0</v>
      </c>
      <c r="R876" s="335"/>
      <c r="S876" s="336">
        <f t="shared" si="84"/>
        <v>0</v>
      </c>
      <c r="T876" s="337">
        <f t="shared" si="85"/>
        <v>0</v>
      </c>
      <c r="U876" s="336">
        <f t="shared" si="86"/>
        <v>0</v>
      </c>
      <c r="V876" s="336">
        <f t="shared" si="87"/>
        <v>0</v>
      </c>
      <c r="W876" s="336">
        <f t="shared" si="88"/>
        <v>0</v>
      </c>
    </row>
    <row r="877" s="213" customFormat="1" hidden="1" spans="1:23">
      <c r="A877" s="278"/>
      <c r="B877" s="67"/>
      <c r="C877" s="279"/>
      <c r="D877" s="280">
        <f>SUMPRODUCT((Archives!$N$1005:$N$10000=Lang!A$4)*(Archives!$F$1005:$F$10000=$A877)*-Archives!$A$1005:$A$10000)+SUMPRODUCT((Archives!$N$1005:$N$10000=Lang!A$5)*(Archives!$F$1005:$F$10000=$A877)*-Archives!$A$1005:$A$10000)-$C877+$I877</f>
        <v>0</v>
      </c>
      <c r="E877" s="281"/>
      <c r="F877" s="282"/>
      <c r="G877" s="283"/>
      <c r="H877" s="284"/>
      <c r="I877" s="319"/>
      <c r="J877" s="320"/>
      <c r="K877" s="321"/>
      <c r="L877" s="322"/>
      <c r="M877" s="323"/>
      <c r="N877" s="324"/>
      <c r="O877" s="325">
        <f t="shared" si="83"/>
        <v>0</v>
      </c>
      <c r="P877" s="326"/>
      <c r="Q877" s="338">
        <f>IF(ISBLANK(A877),0,IF(Set!$F$2="TTC",IF(P877=1,O877-(O877*100)/(100+Set!$C$2),(IF(P877=2,O877-(O877*100)/(100+Set!$C$3),0))),IF(P877=1,O877*Set!$C$2/(100),(IF(P877=2,O877*Set!$C$3/(100),0)))))</f>
        <v>0</v>
      </c>
      <c r="R877" s="335"/>
      <c r="S877" s="336">
        <f t="shared" si="84"/>
        <v>0</v>
      </c>
      <c r="T877" s="337">
        <f t="shared" si="85"/>
        <v>0</v>
      </c>
      <c r="U877" s="336">
        <f t="shared" si="86"/>
        <v>0</v>
      </c>
      <c r="V877" s="336">
        <f t="shared" si="87"/>
        <v>0</v>
      </c>
      <c r="W877" s="336">
        <f t="shared" si="88"/>
        <v>0</v>
      </c>
    </row>
    <row r="878" s="213" customFormat="1" hidden="1" spans="1:23">
      <c r="A878" s="278"/>
      <c r="B878" s="67"/>
      <c r="C878" s="279"/>
      <c r="D878" s="280">
        <f>SUMPRODUCT((Archives!$N$1005:$N$10000=Lang!A$4)*(Archives!$F$1005:$F$10000=$A878)*-Archives!$A$1005:$A$10000)+SUMPRODUCT((Archives!$N$1005:$N$10000=Lang!A$5)*(Archives!$F$1005:$F$10000=$A878)*-Archives!$A$1005:$A$10000)-$C878+$I878</f>
        <v>0</v>
      </c>
      <c r="E878" s="281"/>
      <c r="F878" s="282"/>
      <c r="G878" s="283"/>
      <c r="H878" s="284"/>
      <c r="I878" s="319"/>
      <c r="J878" s="320"/>
      <c r="K878" s="321"/>
      <c r="L878" s="322"/>
      <c r="M878" s="323"/>
      <c r="N878" s="324"/>
      <c r="O878" s="325">
        <f t="shared" si="83"/>
        <v>0</v>
      </c>
      <c r="P878" s="326"/>
      <c r="Q878" s="338">
        <f>IF(ISBLANK(A878),0,IF(Set!$F$2="TTC",IF(P878=1,O878-(O878*100)/(100+Set!$C$2),(IF(P878=2,O878-(O878*100)/(100+Set!$C$3),0))),IF(P878=1,O878*Set!$C$2/(100),(IF(P878=2,O878*Set!$C$3/(100),0)))))</f>
        <v>0</v>
      </c>
      <c r="R878" s="335"/>
      <c r="S878" s="336">
        <f t="shared" si="84"/>
        <v>0</v>
      </c>
      <c r="T878" s="337">
        <f t="shared" si="85"/>
        <v>0</v>
      </c>
      <c r="U878" s="336">
        <f t="shared" si="86"/>
        <v>0</v>
      </c>
      <c r="V878" s="336">
        <f t="shared" si="87"/>
        <v>0</v>
      </c>
      <c r="W878" s="336">
        <f t="shared" si="88"/>
        <v>0</v>
      </c>
    </row>
    <row r="879" s="213" customFormat="1" hidden="1" spans="1:23">
      <c r="A879" s="278"/>
      <c r="B879" s="67"/>
      <c r="C879" s="279"/>
      <c r="D879" s="280">
        <f>SUMPRODUCT((Archives!$N$1005:$N$10000=Lang!A$4)*(Archives!$F$1005:$F$10000=$A879)*-Archives!$A$1005:$A$10000)+SUMPRODUCT((Archives!$N$1005:$N$10000=Lang!A$5)*(Archives!$F$1005:$F$10000=$A879)*-Archives!$A$1005:$A$10000)-$C879+$I879</f>
        <v>0</v>
      </c>
      <c r="E879" s="281"/>
      <c r="F879" s="282"/>
      <c r="G879" s="283"/>
      <c r="H879" s="284"/>
      <c r="I879" s="319"/>
      <c r="J879" s="320"/>
      <c r="K879" s="321"/>
      <c r="L879" s="322"/>
      <c r="M879" s="323"/>
      <c r="N879" s="324"/>
      <c r="O879" s="325">
        <f t="shared" si="83"/>
        <v>0</v>
      </c>
      <c r="P879" s="326"/>
      <c r="Q879" s="338">
        <f>IF(ISBLANK(A879),0,IF(Set!$F$2="TTC",IF(P879=1,O879-(O879*100)/(100+Set!$C$2),(IF(P879=2,O879-(O879*100)/(100+Set!$C$3),0))),IF(P879=1,O879*Set!$C$2/(100),(IF(P879=2,O879*Set!$C$3/(100),0)))))</f>
        <v>0</v>
      </c>
      <c r="R879" s="335"/>
      <c r="S879" s="336">
        <f t="shared" si="84"/>
        <v>0</v>
      </c>
      <c r="T879" s="337">
        <f t="shared" si="85"/>
        <v>0</v>
      </c>
      <c r="U879" s="336">
        <f t="shared" si="86"/>
        <v>0</v>
      </c>
      <c r="V879" s="336">
        <f t="shared" si="87"/>
        <v>0</v>
      </c>
      <c r="W879" s="336">
        <f t="shared" si="88"/>
        <v>0</v>
      </c>
    </row>
    <row r="880" s="213" customFormat="1" hidden="1" spans="1:23">
      <c r="A880" s="278"/>
      <c r="B880" s="67"/>
      <c r="C880" s="279"/>
      <c r="D880" s="280">
        <f>SUMPRODUCT((Archives!$N$1005:$N$10000=Lang!A$4)*(Archives!$F$1005:$F$10000=$A880)*-Archives!$A$1005:$A$10000)+SUMPRODUCT((Archives!$N$1005:$N$10000=Lang!A$5)*(Archives!$F$1005:$F$10000=$A880)*-Archives!$A$1005:$A$10000)-$C880+$I880</f>
        <v>0</v>
      </c>
      <c r="E880" s="281"/>
      <c r="F880" s="282"/>
      <c r="G880" s="283"/>
      <c r="H880" s="284"/>
      <c r="I880" s="319"/>
      <c r="J880" s="320"/>
      <c r="K880" s="321"/>
      <c r="L880" s="322"/>
      <c r="M880" s="323"/>
      <c r="N880" s="324"/>
      <c r="O880" s="325">
        <f t="shared" si="83"/>
        <v>0</v>
      </c>
      <c r="P880" s="326"/>
      <c r="Q880" s="338">
        <f>IF(ISBLANK(A880),0,IF(Set!$F$2="TTC",IF(P880=1,O880-(O880*100)/(100+Set!$C$2),(IF(P880=2,O880-(O880*100)/(100+Set!$C$3),0))),IF(P880=1,O880*Set!$C$2/(100),(IF(P880=2,O880*Set!$C$3/(100),0)))))</f>
        <v>0</v>
      </c>
      <c r="R880" s="335"/>
      <c r="S880" s="336">
        <f t="shared" si="84"/>
        <v>0</v>
      </c>
      <c r="T880" s="337">
        <f t="shared" si="85"/>
        <v>0</v>
      </c>
      <c r="U880" s="336">
        <f t="shared" si="86"/>
        <v>0</v>
      </c>
      <c r="V880" s="336">
        <f t="shared" si="87"/>
        <v>0</v>
      </c>
      <c r="W880" s="336">
        <f t="shared" si="88"/>
        <v>0</v>
      </c>
    </row>
    <row r="881" s="213" customFormat="1" hidden="1" spans="1:23">
      <c r="A881" s="278"/>
      <c r="B881" s="67"/>
      <c r="C881" s="279"/>
      <c r="D881" s="280">
        <f>SUMPRODUCT((Archives!$N$1005:$N$10000=Lang!A$4)*(Archives!$F$1005:$F$10000=$A881)*-Archives!$A$1005:$A$10000)+SUMPRODUCT((Archives!$N$1005:$N$10000=Lang!A$5)*(Archives!$F$1005:$F$10000=$A881)*-Archives!$A$1005:$A$10000)-$C881+$I881</f>
        <v>0</v>
      </c>
      <c r="E881" s="281"/>
      <c r="F881" s="282"/>
      <c r="G881" s="283"/>
      <c r="H881" s="284"/>
      <c r="I881" s="319"/>
      <c r="J881" s="320"/>
      <c r="K881" s="321"/>
      <c r="L881" s="322"/>
      <c r="M881" s="323"/>
      <c r="N881" s="324"/>
      <c r="O881" s="325">
        <f t="shared" si="83"/>
        <v>0</v>
      </c>
      <c r="P881" s="326"/>
      <c r="Q881" s="338">
        <f>IF(ISBLANK(A881),0,IF(Set!$F$2="TTC",IF(P881=1,O881-(O881*100)/(100+Set!$C$2),(IF(P881=2,O881-(O881*100)/(100+Set!$C$3),0))),IF(P881=1,O881*Set!$C$2/(100),(IF(P881=2,O881*Set!$C$3/(100),0)))))</f>
        <v>0</v>
      </c>
      <c r="R881" s="335"/>
      <c r="S881" s="336">
        <f t="shared" si="84"/>
        <v>0</v>
      </c>
      <c r="T881" s="337">
        <f t="shared" si="85"/>
        <v>0</v>
      </c>
      <c r="U881" s="336">
        <f t="shared" si="86"/>
        <v>0</v>
      </c>
      <c r="V881" s="336">
        <f t="shared" si="87"/>
        <v>0</v>
      </c>
      <c r="W881" s="336">
        <f t="shared" si="88"/>
        <v>0</v>
      </c>
    </row>
    <row r="882" s="213" customFormat="1" hidden="1" spans="1:23">
      <c r="A882" s="278"/>
      <c r="B882" s="67"/>
      <c r="C882" s="279"/>
      <c r="D882" s="280">
        <f>SUMPRODUCT((Archives!$N$1005:$N$10000=Lang!A$4)*(Archives!$F$1005:$F$10000=$A882)*-Archives!$A$1005:$A$10000)+SUMPRODUCT((Archives!$N$1005:$N$10000=Lang!A$5)*(Archives!$F$1005:$F$10000=$A882)*-Archives!$A$1005:$A$10000)-$C882+$I882</f>
        <v>0</v>
      </c>
      <c r="E882" s="281"/>
      <c r="F882" s="282"/>
      <c r="G882" s="283"/>
      <c r="H882" s="284"/>
      <c r="I882" s="319"/>
      <c r="J882" s="320"/>
      <c r="K882" s="321"/>
      <c r="L882" s="322"/>
      <c r="M882" s="323"/>
      <c r="N882" s="324"/>
      <c r="O882" s="325">
        <f t="shared" si="83"/>
        <v>0</v>
      </c>
      <c r="P882" s="326"/>
      <c r="Q882" s="338">
        <f>IF(ISBLANK(A882),0,IF(Set!$F$2="TTC",IF(P882=1,O882-(O882*100)/(100+Set!$C$2),(IF(P882=2,O882-(O882*100)/(100+Set!$C$3),0))),IF(P882=1,O882*Set!$C$2/(100),(IF(P882=2,O882*Set!$C$3/(100),0)))))</f>
        <v>0</v>
      </c>
      <c r="R882" s="335"/>
      <c r="S882" s="336">
        <f t="shared" si="84"/>
        <v>0</v>
      </c>
      <c r="T882" s="337">
        <f t="shared" si="85"/>
        <v>0</v>
      </c>
      <c r="U882" s="336">
        <f t="shared" si="86"/>
        <v>0</v>
      </c>
      <c r="V882" s="336">
        <f t="shared" si="87"/>
        <v>0</v>
      </c>
      <c r="W882" s="336">
        <f t="shared" si="88"/>
        <v>0</v>
      </c>
    </row>
    <row r="883" s="213" customFormat="1" hidden="1" spans="1:23">
      <c r="A883" s="278"/>
      <c r="B883" s="67"/>
      <c r="C883" s="279"/>
      <c r="D883" s="280">
        <f>SUMPRODUCT((Archives!$N$1005:$N$10000=Lang!A$4)*(Archives!$F$1005:$F$10000=$A883)*-Archives!$A$1005:$A$10000)+SUMPRODUCT((Archives!$N$1005:$N$10000=Lang!A$5)*(Archives!$F$1005:$F$10000=$A883)*-Archives!$A$1005:$A$10000)-$C883+$I883</f>
        <v>0</v>
      </c>
      <c r="E883" s="281"/>
      <c r="F883" s="282"/>
      <c r="G883" s="283"/>
      <c r="H883" s="284"/>
      <c r="I883" s="319"/>
      <c r="J883" s="320"/>
      <c r="K883" s="321"/>
      <c r="L883" s="322"/>
      <c r="M883" s="323"/>
      <c r="N883" s="324"/>
      <c r="O883" s="325">
        <f t="shared" si="83"/>
        <v>0</v>
      </c>
      <c r="P883" s="326"/>
      <c r="Q883" s="338">
        <f>IF(ISBLANK(A883),0,IF(Set!$F$2="TTC",IF(P883=1,O883-(O883*100)/(100+Set!$C$2),(IF(P883=2,O883-(O883*100)/(100+Set!$C$3),0))),IF(P883=1,O883*Set!$C$2/(100),(IF(P883=2,O883*Set!$C$3/(100),0)))))</f>
        <v>0</v>
      </c>
      <c r="R883" s="335"/>
      <c r="S883" s="336">
        <f t="shared" si="84"/>
        <v>0</v>
      </c>
      <c r="T883" s="337">
        <f t="shared" si="85"/>
        <v>0</v>
      </c>
      <c r="U883" s="336">
        <f t="shared" si="86"/>
        <v>0</v>
      </c>
      <c r="V883" s="336">
        <f t="shared" si="87"/>
        <v>0</v>
      </c>
      <c r="W883" s="336">
        <f t="shared" si="88"/>
        <v>0</v>
      </c>
    </row>
    <row r="884" s="213" customFormat="1" hidden="1" spans="1:23">
      <c r="A884" s="278"/>
      <c r="B884" s="67"/>
      <c r="C884" s="279"/>
      <c r="D884" s="280">
        <f>SUMPRODUCT((Archives!$N$1005:$N$10000=Lang!A$4)*(Archives!$F$1005:$F$10000=$A884)*-Archives!$A$1005:$A$10000)+SUMPRODUCT((Archives!$N$1005:$N$10000=Lang!A$5)*(Archives!$F$1005:$F$10000=$A884)*-Archives!$A$1005:$A$10000)-$C884+$I884</f>
        <v>0</v>
      </c>
      <c r="E884" s="281"/>
      <c r="F884" s="282"/>
      <c r="G884" s="283"/>
      <c r="H884" s="284"/>
      <c r="I884" s="319"/>
      <c r="J884" s="320"/>
      <c r="K884" s="321"/>
      <c r="L884" s="322"/>
      <c r="M884" s="323"/>
      <c r="N884" s="324"/>
      <c r="O884" s="325">
        <f t="shared" si="83"/>
        <v>0</v>
      </c>
      <c r="P884" s="326"/>
      <c r="Q884" s="338">
        <f>IF(ISBLANK(A884),0,IF(Set!$F$2="TTC",IF(P884=1,O884-(O884*100)/(100+Set!$C$2),(IF(P884=2,O884-(O884*100)/(100+Set!$C$3),0))),IF(P884=1,O884*Set!$C$2/(100),(IF(P884=2,O884*Set!$C$3/(100),0)))))</f>
        <v>0</v>
      </c>
      <c r="R884" s="335"/>
      <c r="S884" s="336">
        <f t="shared" si="84"/>
        <v>0</v>
      </c>
      <c r="T884" s="337">
        <f t="shared" si="85"/>
        <v>0</v>
      </c>
      <c r="U884" s="336">
        <f t="shared" si="86"/>
        <v>0</v>
      </c>
      <c r="V884" s="336">
        <f t="shared" si="87"/>
        <v>0</v>
      </c>
      <c r="W884" s="336">
        <f t="shared" si="88"/>
        <v>0</v>
      </c>
    </row>
    <row r="885" s="213" customFormat="1" hidden="1" spans="1:23">
      <c r="A885" s="278"/>
      <c r="B885" s="67"/>
      <c r="C885" s="279"/>
      <c r="D885" s="280">
        <f>SUMPRODUCT((Archives!$N$1005:$N$10000=Lang!A$4)*(Archives!$F$1005:$F$10000=$A885)*-Archives!$A$1005:$A$10000)+SUMPRODUCT((Archives!$N$1005:$N$10000=Lang!A$5)*(Archives!$F$1005:$F$10000=$A885)*-Archives!$A$1005:$A$10000)-$C885+$I885</f>
        <v>0</v>
      </c>
      <c r="E885" s="281"/>
      <c r="F885" s="282"/>
      <c r="G885" s="283"/>
      <c r="H885" s="284"/>
      <c r="I885" s="319"/>
      <c r="J885" s="320"/>
      <c r="K885" s="321"/>
      <c r="L885" s="322"/>
      <c r="M885" s="323"/>
      <c r="N885" s="324"/>
      <c r="O885" s="325">
        <f t="shared" si="83"/>
        <v>0</v>
      </c>
      <c r="P885" s="326"/>
      <c r="Q885" s="338">
        <f>IF(ISBLANK(A885),0,IF(Set!$F$2="TTC",IF(P885=1,O885-(O885*100)/(100+Set!$C$2),(IF(P885=2,O885-(O885*100)/(100+Set!$C$3),0))),IF(P885=1,O885*Set!$C$2/(100),(IF(P885=2,O885*Set!$C$3/(100),0)))))</f>
        <v>0</v>
      </c>
      <c r="R885" s="335"/>
      <c r="S885" s="336">
        <f t="shared" si="84"/>
        <v>0</v>
      </c>
      <c r="T885" s="337">
        <f t="shared" si="85"/>
        <v>0</v>
      </c>
      <c r="U885" s="336">
        <f t="shared" si="86"/>
        <v>0</v>
      </c>
      <c r="V885" s="336">
        <f t="shared" si="87"/>
        <v>0</v>
      </c>
      <c r="W885" s="336">
        <f t="shared" si="88"/>
        <v>0</v>
      </c>
    </row>
    <row r="886" s="213" customFormat="1" hidden="1" spans="1:23">
      <c r="A886" s="278"/>
      <c r="B886" s="67"/>
      <c r="C886" s="279"/>
      <c r="D886" s="280">
        <f>SUMPRODUCT((Archives!$N$1005:$N$10000=Lang!A$4)*(Archives!$F$1005:$F$10000=$A886)*-Archives!$A$1005:$A$10000)+SUMPRODUCT((Archives!$N$1005:$N$10000=Lang!A$5)*(Archives!$F$1005:$F$10000=$A886)*-Archives!$A$1005:$A$10000)-$C886+$I886</f>
        <v>0</v>
      </c>
      <c r="E886" s="281"/>
      <c r="F886" s="282"/>
      <c r="G886" s="283"/>
      <c r="H886" s="284"/>
      <c r="I886" s="319"/>
      <c r="J886" s="320"/>
      <c r="K886" s="321"/>
      <c r="L886" s="322"/>
      <c r="M886" s="323"/>
      <c r="N886" s="324"/>
      <c r="O886" s="325">
        <f t="shared" si="83"/>
        <v>0</v>
      </c>
      <c r="P886" s="326"/>
      <c r="Q886" s="338">
        <f>IF(ISBLANK(A886),0,IF(Set!$F$2="TTC",IF(P886=1,O886-(O886*100)/(100+Set!$C$2),(IF(P886=2,O886-(O886*100)/(100+Set!$C$3),0))),IF(P886=1,O886*Set!$C$2/(100),(IF(P886=2,O886*Set!$C$3/(100),0)))))</f>
        <v>0</v>
      </c>
      <c r="R886" s="335"/>
      <c r="S886" s="336">
        <f t="shared" si="84"/>
        <v>0</v>
      </c>
      <c r="T886" s="337">
        <f t="shared" si="85"/>
        <v>0</v>
      </c>
      <c r="U886" s="336">
        <f t="shared" si="86"/>
        <v>0</v>
      </c>
      <c r="V886" s="336">
        <f t="shared" si="87"/>
        <v>0</v>
      </c>
      <c r="W886" s="336">
        <f t="shared" si="88"/>
        <v>0</v>
      </c>
    </row>
    <row r="887" s="213" customFormat="1" hidden="1" spans="1:23">
      <c r="A887" s="278"/>
      <c r="B887" s="67"/>
      <c r="C887" s="279"/>
      <c r="D887" s="280">
        <f>SUMPRODUCT((Archives!$N$1005:$N$10000=Lang!A$4)*(Archives!$F$1005:$F$10000=$A887)*-Archives!$A$1005:$A$10000)+SUMPRODUCT((Archives!$N$1005:$N$10000=Lang!A$5)*(Archives!$F$1005:$F$10000=$A887)*-Archives!$A$1005:$A$10000)-$C887+$I887</f>
        <v>0</v>
      </c>
      <c r="E887" s="281"/>
      <c r="F887" s="282"/>
      <c r="G887" s="283"/>
      <c r="H887" s="284"/>
      <c r="I887" s="319"/>
      <c r="J887" s="320"/>
      <c r="K887" s="321"/>
      <c r="L887" s="322"/>
      <c r="M887" s="323"/>
      <c r="N887" s="324"/>
      <c r="O887" s="325">
        <f t="shared" si="83"/>
        <v>0</v>
      </c>
      <c r="P887" s="326"/>
      <c r="Q887" s="338">
        <f>IF(ISBLANK(A887),0,IF(Set!$F$2="TTC",IF(P887=1,O887-(O887*100)/(100+Set!$C$2),(IF(P887=2,O887-(O887*100)/(100+Set!$C$3),0))),IF(P887=1,O887*Set!$C$2/(100),(IF(P887=2,O887*Set!$C$3/(100),0)))))</f>
        <v>0</v>
      </c>
      <c r="R887" s="335"/>
      <c r="S887" s="336">
        <f t="shared" si="84"/>
        <v>0</v>
      </c>
      <c r="T887" s="337">
        <f t="shared" si="85"/>
        <v>0</v>
      </c>
      <c r="U887" s="336">
        <f t="shared" si="86"/>
        <v>0</v>
      </c>
      <c r="V887" s="336">
        <f t="shared" si="87"/>
        <v>0</v>
      </c>
      <c r="W887" s="336">
        <f t="shared" si="88"/>
        <v>0</v>
      </c>
    </row>
    <row r="888" s="213" customFormat="1" hidden="1" spans="1:23">
      <c r="A888" s="278"/>
      <c r="B888" s="67"/>
      <c r="C888" s="279"/>
      <c r="D888" s="280">
        <f>SUMPRODUCT((Archives!$N$1005:$N$10000=Lang!A$4)*(Archives!$F$1005:$F$10000=$A888)*-Archives!$A$1005:$A$10000)+SUMPRODUCT((Archives!$N$1005:$N$10000=Lang!A$5)*(Archives!$F$1005:$F$10000=$A888)*-Archives!$A$1005:$A$10000)-$C888+$I888</f>
        <v>0</v>
      </c>
      <c r="E888" s="281"/>
      <c r="F888" s="282"/>
      <c r="G888" s="283"/>
      <c r="H888" s="284"/>
      <c r="I888" s="319"/>
      <c r="J888" s="320"/>
      <c r="K888" s="321"/>
      <c r="L888" s="322"/>
      <c r="M888" s="323"/>
      <c r="N888" s="324"/>
      <c r="O888" s="325">
        <f t="shared" si="83"/>
        <v>0</v>
      </c>
      <c r="P888" s="326"/>
      <c r="Q888" s="338">
        <f>IF(ISBLANK(A888),0,IF(Set!$F$2="TTC",IF(P888=1,O888-(O888*100)/(100+Set!$C$2),(IF(P888=2,O888-(O888*100)/(100+Set!$C$3),0))),IF(P888=1,O888*Set!$C$2/(100),(IF(P888=2,O888*Set!$C$3/(100),0)))))</f>
        <v>0</v>
      </c>
      <c r="R888" s="335"/>
      <c r="S888" s="336">
        <f t="shared" si="84"/>
        <v>0</v>
      </c>
      <c r="T888" s="337">
        <f t="shared" si="85"/>
        <v>0</v>
      </c>
      <c r="U888" s="336">
        <f t="shared" si="86"/>
        <v>0</v>
      </c>
      <c r="V888" s="336">
        <f t="shared" si="87"/>
        <v>0</v>
      </c>
      <c r="W888" s="336">
        <f t="shared" si="88"/>
        <v>0</v>
      </c>
    </row>
    <row r="889" s="213" customFormat="1" hidden="1" spans="1:23">
      <c r="A889" s="278"/>
      <c r="B889" s="67"/>
      <c r="C889" s="279"/>
      <c r="D889" s="280">
        <f>SUMPRODUCT((Archives!$N$1005:$N$10000=Lang!A$4)*(Archives!$F$1005:$F$10000=$A889)*-Archives!$A$1005:$A$10000)+SUMPRODUCT((Archives!$N$1005:$N$10000=Lang!A$5)*(Archives!$F$1005:$F$10000=$A889)*-Archives!$A$1005:$A$10000)-$C889+$I889</f>
        <v>0</v>
      </c>
      <c r="E889" s="281"/>
      <c r="F889" s="282"/>
      <c r="G889" s="283"/>
      <c r="H889" s="284"/>
      <c r="I889" s="319"/>
      <c r="J889" s="320"/>
      <c r="K889" s="321"/>
      <c r="L889" s="322"/>
      <c r="M889" s="323"/>
      <c r="N889" s="324"/>
      <c r="O889" s="325">
        <f t="shared" si="83"/>
        <v>0</v>
      </c>
      <c r="P889" s="326"/>
      <c r="Q889" s="338">
        <f>IF(ISBLANK(A889),0,IF(Set!$F$2="TTC",IF(P889=1,O889-(O889*100)/(100+Set!$C$2),(IF(P889=2,O889-(O889*100)/(100+Set!$C$3),0))),IF(P889=1,O889*Set!$C$2/(100),(IF(P889=2,O889*Set!$C$3/(100),0)))))</f>
        <v>0</v>
      </c>
      <c r="R889" s="335"/>
      <c r="S889" s="336">
        <f t="shared" si="84"/>
        <v>0</v>
      </c>
      <c r="T889" s="337">
        <f t="shared" si="85"/>
        <v>0</v>
      </c>
      <c r="U889" s="336">
        <f t="shared" si="86"/>
        <v>0</v>
      </c>
      <c r="V889" s="336">
        <f t="shared" si="87"/>
        <v>0</v>
      </c>
      <c r="W889" s="336">
        <f t="shared" si="88"/>
        <v>0</v>
      </c>
    </row>
    <row r="890" s="213" customFormat="1" hidden="1" spans="1:23">
      <c r="A890" s="278"/>
      <c r="B890" s="67"/>
      <c r="C890" s="279"/>
      <c r="D890" s="280">
        <f>SUMPRODUCT((Archives!$N$1005:$N$10000=Lang!A$4)*(Archives!$F$1005:$F$10000=$A890)*-Archives!$A$1005:$A$10000)+SUMPRODUCT((Archives!$N$1005:$N$10000=Lang!A$5)*(Archives!$F$1005:$F$10000=$A890)*-Archives!$A$1005:$A$10000)-$C890+$I890</f>
        <v>0</v>
      </c>
      <c r="E890" s="281"/>
      <c r="F890" s="282"/>
      <c r="G890" s="283"/>
      <c r="H890" s="284"/>
      <c r="I890" s="319"/>
      <c r="J890" s="320"/>
      <c r="K890" s="321"/>
      <c r="L890" s="322"/>
      <c r="M890" s="323"/>
      <c r="N890" s="324"/>
      <c r="O890" s="325">
        <f t="shared" si="83"/>
        <v>0</v>
      </c>
      <c r="P890" s="326"/>
      <c r="Q890" s="338">
        <f>IF(ISBLANK(A890),0,IF(Set!$F$2="TTC",IF(P890=1,O890-(O890*100)/(100+Set!$C$2),(IF(P890=2,O890-(O890*100)/(100+Set!$C$3),0))),IF(P890=1,O890*Set!$C$2/(100),(IF(P890=2,O890*Set!$C$3/(100),0)))))</f>
        <v>0</v>
      </c>
      <c r="R890" s="335"/>
      <c r="S890" s="336">
        <f t="shared" si="84"/>
        <v>0</v>
      </c>
      <c r="T890" s="337">
        <f t="shared" si="85"/>
        <v>0</v>
      </c>
      <c r="U890" s="336">
        <f t="shared" si="86"/>
        <v>0</v>
      </c>
      <c r="V890" s="336">
        <f t="shared" si="87"/>
        <v>0</v>
      </c>
      <c r="W890" s="336">
        <f t="shared" si="88"/>
        <v>0</v>
      </c>
    </row>
    <row r="891" s="213" customFormat="1" hidden="1" spans="1:23">
      <c r="A891" s="278"/>
      <c r="B891" s="67"/>
      <c r="C891" s="279"/>
      <c r="D891" s="280">
        <f>SUMPRODUCT((Archives!$N$1005:$N$10000=Lang!A$4)*(Archives!$F$1005:$F$10000=$A891)*-Archives!$A$1005:$A$10000)+SUMPRODUCT((Archives!$N$1005:$N$10000=Lang!A$5)*(Archives!$F$1005:$F$10000=$A891)*-Archives!$A$1005:$A$10000)-$C891+$I891</f>
        <v>0</v>
      </c>
      <c r="E891" s="281"/>
      <c r="F891" s="282"/>
      <c r="G891" s="283"/>
      <c r="H891" s="284"/>
      <c r="I891" s="319"/>
      <c r="J891" s="320"/>
      <c r="K891" s="321"/>
      <c r="L891" s="322"/>
      <c r="M891" s="323"/>
      <c r="N891" s="324"/>
      <c r="O891" s="325">
        <f t="shared" si="83"/>
        <v>0</v>
      </c>
      <c r="P891" s="326"/>
      <c r="Q891" s="338">
        <f>IF(ISBLANK(A891),0,IF(Set!$F$2="TTC",IF(P891=1,O891-(O891*100)/(100+Set!$C$2),(IF(P891=2,O891-(O891*100)/(100+Set!$C$3),0))),IF(P891=1,O891*Set!$C$2/(100),(IF(P891=2,O891*Set!$C$3/(100),0)))))</f>
        <v>0</v>
      </c>
      <c r="R891" s="335"/>
      <c r="S891" s="336">
        <f t="shared" si="84"/>
        <v>0</v>
      </c>
      <c r="T891" s="337">
        <f t="shared" si="85"/>
        <v>0</v>
      </c>
      <c r="U891" s="336">
        <f t="shared" si="86"/>
        <v>0</v>
      </c>
      <c r="V891" s="336">
        <f t="shared" si="87"/>
        <v>0</v>
      </c>
      <c r="W891" s="336">
        <f t="shared" si="88"/>
        <v>0</v>
      </c>
    </row>
    <row r="892" s="213" customFormat="1" hidden="1" spans="1:23">
      <c r="A892" s="278"/>
      <c r="B892" s="67"/>
      <c r="C892" s="279"/>
      <c r="D892" s="280">
        <f>SUMPRODUCT((Archives!$N$1005:$N$10000=Lang!A$4)*(Archives!$F$1005:$F$10000=$A892)*-Archives!$A$1005:$A$10000)+SUMPRODUCT((Archives!$N$1005:$N$10000=Lang!A$5)*(Archives!$F$1005:$F$10000=$A892)*-Archives!$A$1005:$A$10000)-$C892+$I892</f>
        <v>0</v>
      </c>
      <c r="E892" s="281"/>
      <c r="F892" s="282"/>
      <c r="G892" s="283"/>
      <c r="H892" s="284"/>
      <c r="I892" s="319"/>
      <c r="J892" s="320"/>
      <c r="K892" s="321"/>
      <c r="L892" s="322"/>
      <c r="M892" s="323"/>
      <c r="N892" s="324"/>
      <c r="O892" s="325">
        <f t="shared" si="83"/>
        <v>0</v>
      </c>
      <c r="P892" s="326"/>
      <c r="Q892" s="338">
        <f>IF(ISBLANK(A892),0,IF(Set!$F$2="TTC",IF(P892=1,O892-(O892*100)/(100+Set!$C$2),(IF(P892=2,O892-(O892*100)/(100+Set!$C$3),0))),IF(P892=1,O892*Set!$C$2/(100),(IF(P892=2,O892*Set!$C$3/(100),0)))))</f>
        <v>0</v>
      </c>
      <c r="R892" s="335"/>
      <c r="S892" s="336">
        <f t="shared" si="84"/>
        <v>0</v>
      </c>
      <c r="T892" s="337">
        <f t="shared" si="85"/>
        <v>0</v>
      </c>
      <c r="U892" s="336">
        <f t="shared" si="86"/>
        <v>0</v>
      </c>
      <c r="V892" s="336">
        <f t="shared" si="87"/>
        <v>0</v>
      </c>
      <c r="W892" s="336">
        <f t="shared" si="88"/>
        <v>0</v>
      </c>
    </row>
    <row r="893" s="213" customFormat="1" hidden="1" spans="1:23">
      <c r="A893" s="278"/>
      <c r="B893" s="67"/>
      <c r="C893" s="279"/>
      <c r="D893" s="280">
        <f>SUMPRODUCT((Archives!$N$1005:$N$10000=Lang!A$4)*(Archives!$F$1005:$F$10000=$A893)*-Archives!$A$1005:$A$10000)+SUMPRODUCT((Archives!$N$1005:$N$10000=Lang!A$5)*(Archives!$F$1005:$F$10000=$A893)*-Archives!$A$1005:$A$10000)-$C893+$I893</f>
        <v>0</v>
      </c>
      <c r="E893" s="281"/>
      <c r="F893" s="282"/>
      <c r="G893" s="283"/>
      <c r="H893" s="284"/>
      <c r="I893" s="319"/>
      <c r="J893" s="320"/>
      <c r="K893" s="321"/>
      <c r="L893" s="322"/>
      <c r="M893" s="323"/>
      <c r="N893" s="324"/>
      <c r="O893" s="325">
        <f t="shared" si="83"/>
        <v>0</v>
      </c>
      <c r="P893" s="326"/>
      <c r="Q893" s="338">
        <f>IF(ISBLANK(A893),0,IF(Set!$F$2="TTC",IF(P893=1,O893-(O893*100)/(100+Set!$C$2),(IF(P893=2,O893-(O893*100)/(100+Set!$C$3),0))),IF(P893=1,O893*Set!$C$2/(100),(IF(P893=2,O893*Set!$C$3/(100),0)))))</f>
        <v>0</v>
      </c>
      <c r="R893" s="335"/>
      <c r="S893" s="336">
        <f t="shared" si="84"/>
        <v>0</v>
      </c>
      <c r="T893" s="337">
        <f t="shared" si="85"/>
        <v>0</v>
      </c>
      <c r="U893" s="336">
        <f t="shared" si="86"/>
        <v>0</v>
      </c>
      <c r="V893" s="336">
        <f t="shared" si="87"/>
        <v>0</v>
      </c>
      <c r="W893" s="336">
        <f t="shared" si="88"/>
        <v>0</v>
      </c>
    </row>
    <row r="894" s="213" customFormat="1" hidden="1" spans="1:23">
      <c r="A894" s="278"/>
      <c r="B894" s="67"/>
      <c r="C894" s="279"/>
      <c r="D894" s="280">
        <f>SUMPRODUCT((Archives!$N$1005:$N$10000=Lang!A$4)*(Archives!$F$1005:$F$10000=$A894)*-Archives!$A$1005:$A$10000)+SUMPRODUCT((Archives!$N$1005:$N$10000=Lang!A$5)*(Archives!$F$1005:$F$10000=$A894)*-Archives!$A$1005:$A$10000)-$C894+$I894</f>
        <v>0</v>
      </c>
      <c r="E894" s="281"/>
      <c r="F894" s="282"/>
      <c r="G894" s="283"/>
      <c r="H894" s="284"/>
      <c r="I894" s="319"/>
      <c r="J894" s="320"/>
      <c r="K894" s="321"/>
      <c r="L894" s="322"/>
      <c r="M894" s="323"/>
      <c r="N894" s="324"/>
      <c r="O894" s="325">
        <f t="shared" si="83"/>
        <v>0</v>
      </c>
      <c r="P894" s="326"/>
      <c r="Q894" s="338">
        <f>IF(ISBLANK(A894),0,IF(Set!$F$2="TTC",IF(P894=1,O894-(O894*100)/(100+Set!$C$2),(IF(P894=2,O894-(O894*100)/(100+Set!$C$3),0))),IF(P894=1,O894*Set!$C$2/(100),(IF(P894=2,O894*Set!$C$3/(100),0)))))</f>
        <v>0</v>
      </c>
      <c r="R894" s="335"/>
      <c r="S894" s="336">
        <f t="shared" si="84"/>
        <v>0</v>
      </c>
      <c r="T894" s="337">
        <f t="shared" si="85"/>
        <v>0</v>
      </c>
      <c r="U894" s="336">
        <f t="shared" si="86"/>
        <v>0</v>
      </c>
      <c r="V894" s="336">
        <f t="shared" si="87"/>
        <v>0</v>
      </c>
      <c r="W894" s="336">
        <f t="shared" si="88"/>
        <v>0</v>
      </c>
    </row>
    <row r="895" s="213" customFormat="1" hidden="1" spans="1:23">
      <c r="A895" s="278"/>
      <c r="B895" s="67"/>
      <c r="C895" s="279"/>
      <c r="D895" s="280">
        <f>SUMPRODUCT((Archives!$N$1005:$N$10000=Lang!A$4)*(Archives!$F$1005:$F$10000=$A895)*-Archives!$A$1005:$A$10000)+SUMPRODUCT((Archives!$N$1005:$N$10000=Lang!A$5)*(Archives!$F$1005:$F$10000=$A895)*-Archives!$A$1005:$A$10000)-$C895+$I895</f>
        <v>0</v>
      </c>
      <c r="E895" s="281"/>
      <c r="F895" s="282"/>
      <c r="G895" s="283"/>
      <c r="H895" s="284"/>
      <c r="I895" s="319"/>
      <c r="J895" s="320"/>
      <c r="K895" s="321"/>
      <c r="L895" s="322"/>
      <c r="M895" s="323"/>
      <c r="N895" s="324"/>
      <c r="O895" s="325">
        <f t="shared" si="83"/>
        <v>0</v>
      </c>
      <c r="P895" s="326"/>
      <c r="Q895" s="338">
        <f>IF(ISBLANK(A895),0,IF(Set!$F$2="TTC",IF(P895=1,O895-(O895*100)/(100+Set!$C$2),(IF(P895=2,O895-(O895*100)/(100+Set!$C$3),0))),IF(P895=1,O895*Set!$C$2/(100),(IF(P895=2,O895*Set!$C$3/(100),0)))))</f>
        <v>0</v>
      </c>
      <c r="R895" s="335"/>
      <c r="S895" s="336">
        <f t="shared" si="84"/>
        <v>0</v>
      </c>
      <c r="T895" s="337">
        <f t="shared" si="85"/>
        <v>0</v>
      </c>
      <c r="U895" s="336">
        <f t="shared" si="86"/>
        <v>0</v>
      </c>
      <c r="V895" s="336">
        <f t="shared" si="87"/>
        <v>0</v>
      </c>
      <c r="W895" s="336">
        <f t="shared" si="88"/>
        <v>0</v>
      </c>
    </row>
    <row r="896" s="213" customFormat="1" hidden="1" spans="1:23">
      <c r="A896" s="278"/>
      <c r="B896" s="67"/>
      <c r="C896" s="279"/>
      <c r="D896" s="280">
        <f>SUMPRODUCT((Archives!$N$1005:$N$10000=Lang!A$4)*(Archives!$F$1005:$F$10000=$A896)*-Archives!$A$1005:$A$10000)+SUMPRODUCT((Archives!$N$1005:$N$10000=Lang!A$5)*(Archives!$F$1005:$F$10000=$A896)*-Archives!$A$1005:$A$10000)-$C896+$I896</f>
        <v>0</v>
      </c>
      <c r="E896" s="281"/>
      <c r="F896" s="282"/>
      <c r="G896" s="283"/>
      <c r="H896" s="284"/>
      <c r="I896" s="319"/>
      <c r="J896" s="320"/>
      <c r="K896" s="321"/>
      <c r="L896" s="322"/>
      <c r="M896" s="323"/>
      <c r="N896" s="324"/>
      <c r="O896" s="325">
        <f t="shared" si="83"/>
        <v>0</v>
      </c>
      <c r="P896" s="326"/>
      <c r="Q896" s="338">
        <f>IF(ISBLANK(A896),0,IF(Set!$F$2="TTC",IF(P896=1,O896-(O896*100)/(100+Set!$C$2),(IF(P896=2,O896-(O896*100)/(100+Set!$C$3),0))),IF(P896=1,O896*Set!$C$2/(100),(IF(P896=2,O896*Set!$C$3/(100),0)))))</f>
        <v>0</v>
      </c>
      <c r="R896" s="335"/>
      <c r="S896" s="336">
        <f t="shared" si="84"/>
        <v>0</v>
      </c>
      <c r="T896" s="337">
        <f t="shared" si="85"/>
        <v>0</v>
      </c>
      <c r="U896" s="336">
        <f t="shared" si="86"/>
        <v>0</v>
      </c>
      <c r="V896" s="336">
        <f t="shared" si="87"/>
        <v>0</v>
      </c>
      <c r="W896" s="336">
        <f t="shared" si="88"/>
        <v>0</v>
      </c>
    </row>
    <row r="897" s="213" customFormat="1" hidden="1" spans="1:23">
      <c r="A897" s="278"/>
      <c r="B897" s="67"/>
      <c r="C897" s="279"/>
      <c r="D897" s="280">
        <f>SUMPRODUCT((Archives!$N$1005:$N$10000=Lang!A$4)*(Archives!$F$1005:$F$10000=$A897)*-Archives!$A$1005:$A$10000)+SUMPRODUCT((Archives!$N$1005:$N$10000=Lang!A$5)*(Archives!$F$1005:$F$10000=$A897)*-Archives!$A$1005:$A$10000)-$C897+$I897</f>
        <v>0</v>
      </c>
      <c r="E897" s="281"/>
      <c r="F897" s="282"/>
      <c r="G897" s="283"/>
      <c r="H897" s="284"/>
      <c r="I897" s="319"/>
      <c r="J897" s="320"/>
      <c r="K897" s="321"/>
      <c r="L897" s="322"/>
      <c r="M897" s="323"/>
      <c r="N897" s="324"/>
      <c r="O897" s="325">
        <f t="shared" si="83"/>
        <v>0</v>
      </c>
      <c r="P897" s="326"/>
      <c r="Q897" s="338">
        <f>IF(ISBLANK(A897),0,IF(Set!$F$2="TTC",IF(P897=1,O897-(O897*100)/(100+Set!$C$2),(IF(P897=2,O897-(O897*100)/(100+Set!$C$3),0))),IF(P897=1,O897*Set!$C$2/(100),(IF(P897=2,O897*Set!$C$3/(100),0)))))</f>
        <v>0</v>
      </c>
      <c r="R897" s="335"/>
      <c r="S897" s="336">
        <f t="shared" si="84"/>
        <v>0</v>
      </c>
      <c r="T897" s="337">
        <f t="shared" si="85"/>
        <v>0</v>
      </c>
      <c r="U897" s="336">
        <f t="shared" si="86"/>
        <v>0</v>
      </c>
      <c r="V897" s="336">
        <f t="shared" si="87"/>
        <v>0</v>
      </c>
      <c r="W897" s="336">
        <f t="shared" si="88"/>
        <v>0</v>
      </c>
    </row>
    <row r="898" s="213" customFormat="1" hidden="1" spans="1:23">
      <c r="A898" s="278"/>
      <c r="B898" s="67"/>
      <c r="C898" s="279"/>
      <c r="D898" s="280">
        <f>SUMPRODUCT((Archives!$N$1005:$N$10000=Lang!A$4)*(Archives!$F$1005:$F$10000=$A898)*-Archives!$A$1005:$A$10000)+SUMPRODUCT((Archives!$N$1005:$N$10000=Lang!A$5)*(Archives!$F$1005:$F$10000=$A898)*-Archives!$A$1005:$A$10000)-$C898+$I898</f>
        <v>0</v>
      </c>
      <c r="E898" s="281"/>
      <c r="F898" s="282"/>
      <c r="G898" s="283"/>
      <c r="H898" s="284"/>
      <c r="I898" s="319"/>
      <c r="J898" s="320"/>
      <c r="K898" s="321"/>
      <c r="L898" s="322"/>
      <c r="M898" s="323"/>
      <c r="N898" s="324"/>
      <c r="O898" s="325">
        <f t="shared" si="83"/>
        <v>0</v>
      </c>
      <c r="P898" s="326"/>
      <c r="Q898" s="338">
        <f>IF(ISBLANK(A898),0,IF(Set!$F$2="TTC",IF(P898=1,O898-(O898*100)/(100+Set!$C$2),(IF(P898=2,O898-(O898*100)/(100+Set!$C$3),0))),IF(P898=1,O898*Set!$C$2/(100),(IF(P898=2,O898*Set!$C$3/(100),0)))))</f>
        <v>0</v>
      </c>
      <c r="R898" s="335"/>
      <c r="S898" s="336">
        <f t="shared" si="84"/>
        <v>0</v>
      </c>
      <c r="T898" s="337">
        <f t="shared" si="85"/>
        <v>0</v>
      </c>
      <c r="U898" s="336">
        <f t="shared" si="86"/>
        <v>0</v>
      </c>
      <c r="V898" s="336">
        <f t="shared" si="87"/>
        <v>0</v>
      </c>
      <c r="W898" s="336">
        <f t="shared" si="88"/>
        <v>0</v>
      </c>
    </row>
    <row r="899" s="213" customFormat="1" hidden="1" spans="1:23">
      <c r="A899" s="278"/>
      <c r="B899" s="67"/>
      <c r="C899" s="279"/>
      <c r="D899" s="280">
        <f>SUMPRODUCT((Archives!$N$1005:$N$10000=Lang!A$4)*(Archives!$F$1005:$F$10000=$A899)*-Archives!$A$1005:$A$10000)+SUMPRODUCT((Archives!$N$1005:$N$10000=Lang!A$5)*(Archives!$F$1005:$F$10000=$A899)*-Archives!$A$1005:$A$10000)-$C899+$I899</f>
        <v>0</v>
      </c>
      <c r="E899" s="281"/>
      <c r="F899" s="282"/>
      <c r="G899" s="283"/>
      <c r="H899" s="284"/>
      <c r="I899" s="319"/>
      <c r="J899" s="320"/>
      <c r="K899" s="321"/>
      <c r="L899" s="322"/>
      <c r="M899" s="323"/>
      <c r="N899" s="324"/>
      <c r="O899" s="325">
        <f t="shared" si="83"/>
        <v>0</v>
      </c>
      <c r="P899" s="326"/>
      <c r="Q899" s="338">
        <f>IF(ISBLANK(A899),0,IF(Set!$F$2="TTC",IF(P899=1,O899-(O899*100)/(100+Set!$C$2),(IF(P899=2,O899-(O899*100)/(100+Set!$C$3),0))),IF(P899=1,O899*Set!$C$2/(100),(IF(P899=2,O899*Set!$C$3/(100),0)))))</f>
        <v>0</v>
      </c>
      <c r="R899" s="335"/>
      <c r="S899" s="336">
        <f t="shared" si="84"/>
        <v>0</v>
      </c>
      <c r="T899" s="337">
        <f t="shared" si="85"/>
        <v>0</v>
      </c>
      <c r="U899" s="336">
        <f t="shared" si="86"/>
        <v>0</v>
      </c>
      <c r="V899" s="336">
        <f t="shared" si="87"/>
        <v>0</v>
      </c>
      <c r="W899" s="336">
        <f t="shared" si="88"/>
        <v>0</v>
      </c>
    </row>
    <row r="900" s="213" customFormat="1" hidden="1" spans="1:23">
      <c r="A900" s="278"/>
      <c r="B900" s="67"/>
      <c r="C900" s="279"/>
      <c r="D900" s="280">
        <f>SUMPRODUCT((Archives!$N$1005:$N$10000=Lang!A$4)*(Archives!$F$1005:$F$10000=$A900)*-Archives!$A$1005:$A$10000)+SUMPRODUCT((Archives!$N$1005:$N$10000=Lang!A$5)*(Archives!$F$1005:$F$10000=$A900)*-Archives!$A$1005:$A$10000)-$C900+$I900</f>
        <v>0</v>
      </c>
      <c r="E900" s="281"/>
      <c r="F900" s="282"/>
      <c r="G900" s="283"/>
      <c r="H900" s="284"/>
      <c r="I900" s="319"/>
      <c r="J900" s="320"/>
      <c r="K900" s="321"/>
      <c r="L900" s="322"/>
      <c r="M900" s="323"/>
      <c r="N900" s="324"/>
      <c r="O900" s="325">
        <f t="shared" si="83"/>
        <v>0</v>
      </c>
      <c r="P900" s="326"/>
      <c r="Q900" s="338">
        <f>IF(ISBLANK(A900),0,IF(Set!$F$2="TTC",IF(P900=1,O900-(O900*100)/(100+Set!$C$2),(IF(P900=2,O900-(O900*100)/(100+Set!$C$3),0))),IF(P900=1,O900*Set!$C$2/(100),(IF(P900=2,O900*Set!$C$3/(100),0)))))</f>
        <v>0</v>
      </c>
      <c r="R900" s="335"/>
      <c r="S900" s="336">
        <f t="shared" si="84"/>
        <v>0</v>
      </c>
      <c r="T900" s="337">
        <f t="shared" si="85"/>
        <v>0</v>
      </c>
      <c r="U900" s="336">
        <f t="shared" si="86"/>
        <v>0</v>
      </c>
      <c r="V900" s="336">
        <f t="shared" si="87"/>
        <v>0</v>
      </c>
      <c r="W900" s="336">
        <f t="shared" si="88"/>
        <v>0</v>
      </c>
    </row>
    <row r="901" s="213" customFormat="1" hidden="1" spans="1:23">
      <c r="A901" s="278"/>
      <c r="B901" s="67"/>
      <c r="C901" s="279"/>
      <c r="D901" s="280">
        <f>SUMPRODUCT((Archives!$N$1005:$N$10000=Lang!A$4)*(Archives!$F$1005:$F$10000=$A901)*-Archives!$A$1005:$A$10000)+SUMPRODUCT((Archives!$N$1005:$N$10000=Lang!A$5)*(Archives!$F$1005:$F$10000=$A901)*-Archives!$A$1005:$A$10000)-$C901+$I901</f>
        <v>0</v>
      </c>
      <c r="E901" s="281"/>
      <c r="F901" s="282"/>
      <c r="G901" s="283"/>
      <c r="H901" s="284"/>
      <c r="I901" s="319"/>
      <c r="J901" s="320"/>
      <c r="K901" s="321"/>
      <c r="L901" s="322"/>
      <c r="M901" s="323"/>
      <c r="N901" s="324"/>
      <c r="O901" s="325">
        <f t="shared" si="83"/>
        <v>0</v>
      </c>
      <c r="P901" s="326"/>
      <c r="Q901" s="338">
        <f>IF(ISBLANK(A901),0,IF(Set!$F$2="TTC",IF(P901=1,O901-(O901*100)/(100+Set!$C$2),(IF(P901=2,O901-(O901*100)/(100+Set!$C$3),0))),IF(P901=1,O901*Set!$C$2/(100),(IF(P901=2,O901*Set!$C$3/(100),0)))))</f>
        <v>0</v>
      </c>
      <c r="R901" s="335"/>
      <c r="S901" s="336">
        <f t="shared" si="84"/>
        <v>0</v>
      </c>
      <c r="T901" s="337">
        <f t="shared" si="85"/>
        <v>0</v>
      </c>
      <c r="U901" s="336">
        <f t="shared" si="86"/>
        <v>0</v>
      </c>
      <c r="V901" s="336">
        <f t="shared" si="87"/>
        <v>0</v>
      </c>
      <c r="W901" s="336">
        <f t="shared" si="88"/>
        <v>0</v>
      </c>
    </row>
    <row r="902" s="213" customFormat="1" hidden="1" spans="1:23">
      <c r="A902" s="278"/>
      <c r="B902" s="67"/>
      <c r="C902" s="279"/>
      <c r="D902" s="280">
        <f>SUMPRODUCT((Archives!$N$1005:$N$10000=Lang!A$4)*(Archives!$F$1005:$F$10000=$A902)*-Archives!$A$1005:$A$10000)+SUMPRODUCT((Archives!$N$1005:$N$10000=Lang!A$5)*(Archives!$F$1005:$F$10000=$A902)*-Archives!$A$1005:$A$10000)-$C902+$I902</f>
        <v>0</v>
      </c>
      <c r="E902" s="281"/>
      <c r="F902" s="282"/>
      <c r="G902" s="283"/>
      <c r="H902" s="284"/>
      <c r="I902" s="319"/>
      <c r="J902" s="320"/>
      <c r="K902" s="321"/>
      <c r="L902" s="322"/>
      <c r="M902" s="323"/>
      <c r="N902" s="324"/>
      <c r="O902" s="325">
        <f t="shared" si="83"/>
        <v>0</v>
      </c>
      <c r="P902" s="326"/>
      <c r="Q902" s="338">
        <f>IF(ISBLANK(A902),0,IF(Set!$F$2="TTC",IF(P902=1,O902-(O902*100)/(100+Set!$C$2),(IF(P902=2,O902-(O902*100)/(100+Set!$C$3),0))),IF(P902=1,O902*Set!$C$2/(100),(IF(P902=2,O902*Set!$C$3/(100),0)))))</f>
        <v>0</v>
      </c>
      <c r="R902" s="335"/>
      <c r="S902" s="336">
        <f t="shared" si="84"/>
        <v>0</v>
      </c>
      <c r="T902" s="337">
        <f t="shared" si="85"/>
        <v>0</v>
      </c>
      <c r="U902" s="336">
        <f t="shared" si="86"/>
        <v>0</v>
      </c>
      <c r="V902" s="336">
        <f t="shared" si="87"/>
        <v>0</v>
      </c>
      <c r="W902" s="336">
        <f t="shared" si="88"/>
        <v>0</v>
      </c>
    </row>
    <row r="903" s="213" customFormat="1" hidden="1" spans="1:23">
      <c r="A903" s="278"/>
      <c r="B903" s="67"/>
      <c r="C903" s="279"/>
      <c r="D903" s="280">
        <f>SUMPRODUCT((Archives!$N$1005:$N$10000=Lang!A$4)*(Archives!$F$1005:$F$10000=$A903)*-Archives!$A$1005:$A$10000)+SUMPRODUCT((Archives!$N$1005:$N$10000=Lang!A$5)*(Archives!$F$1005:$F$10000=$A903)*-Archives!$A$1005:$A$10000)-$C903+$I903</f>
        <v>0</v>
      </c>
      <c r="E903" s="281"/>
      <c r="F903" s="282"/>
      <c r="G903" s="283"/>
      <c r="H903" s="284"/>
      <c r="I903" s="319"/>
      <c r="J903" s="320"/>
      <c r="K903" s="321"/>
      <c r="L903" s="322"/>
      <c r="M903" s="323"/>
      <c r="N903" s="324"/>
      <c r="O903" s="325">
        <f t="shared" si="83"/>
        <v>0</v>
      </c>
      <c r="P903" s="326"/>
      <c r="Q903" s="338">
        <f>IF(ISBLANK(A903),0,IF(Set!$F$2="TTC",IF(P903=1,O903-(O903*100)/(100+Set!$C$2),(IF(P903=2,O903-(O903*100)/(100+Set!$C$3),0))),IF(P903=1,O903*Set!$C$2/(100),(IF(P903=2,O903*Set!$C$3/(100),0)))))</f>
        <v>0</v>
      </c>
      <c r="R903" s="335"/>
      <c r="S903" s="336">
        <f t="shared" si="84"/>
        <v>0</v>
      </c>
      <c r="T903" s="337">
        <f t="shared" si="85"/>
        <v>0</v>
      </c>
      <c r="U903" s="336">
        <f t="shared" si="86"/>
        <v>0</v>
      </c>
      <c r="V903" s="336">
        <f t="shared" si="87"/>
        <v>0</v>
      </c>
      <c r="W903" s="336">
        <f t="shared" si="88"/>
        <v>0</v>
      </c>
    </row>
    <row r="904" s="213" customFormat="1" hidden="1" spans="1:23">
      <c r="A904" s="278"/>
      <c r="B904" s="67"/>
      <c r="C904" s="279"/>
      <c r="D904" s="280">
        <f>SUMPRODUCT((Archives!$N$1005:$N$10000=Lang!A$4)*(Archives!$F$1005:$F$10000=$A904)*-Archives!$A$1005:$A$10000)+SUMPRODUCT((Archives!$N$1005:$N$10000=Lang!A$5)*(Archives!$F$1005:$F$10000=$A904)*-Archives!$A$1005:$A$10000)-$C904+$I904</f>
        <v>0</v>
      </c>
      <c r="E904" s="281"/>
      <c r="F904" s="282"/>
      <c r="G904" s="283"/>
      <c r="H904" s="284"/>
      <c r="I904" s="319"/>
      <c r="J904" s="320"/>
      <c r="K904" s="321"/>
      <c r="L904" s="322"/>
      <c r="M904" s="323"/>
      <c r="N904" s="324"/>
      <c r="O904" s="325">
        <f t="shared" si="83"/>
        <v>0</v>
      </c>
      <c r="P904" s="326"/>
      <c r="Q904" s="338">
        <f>IF(ISBLANK(A904),0,IF(Set!$F$2="TTC",IF(P904=1,O904-(O904*100)/(100+Set!$C$2),(IF(P904=2,O904-(O904*100)/(100+Set!$C$3),0))),IF(P904=1,O904*Set!$C$2/(100),(IF(P904=2,O904*Set!$C$3/(100),0)))))</f>
        <v>0</v>
      </c>
      <c r="R904" s="335"/>
      <c r="S904" s="336">
        <f t="shared" si="84"/>
        <v>0</v>
      </c>
      <c r="T904" s="337">
        <f t="shared" si="85"/>
        <v>0</v>
      </c>
      <c r="U904" s="336">
        <f t="shared" si="86"/>
        <v>0</v>
      </c>
      <c r="V904" s="336">
        <f t="shared" si="87"/>
        <v>0</v>
      </c>
      <c r="W904" s="336">
        <f t="shared" si="88"/>
        <v>0</v>
      </c>
    </row>
    <row r="905" s="213" customFormat="1" hidden="1" spans="1:23">
      <c r="A905" s="278"/>
      <c r="B905" s="67"/>
      <c r="C905" s="279"/>
      <c r="D905" s="280">
        <f>SUMPRODUCT((Archives!$N$1005:$N$10000=Lang!A$4)*(Archives!$F$1005:$F$10000=$A905)*-Archives!$A$1005:$A$10000)+SUMPRODUCT((Archives!$N$1005:$N$10000=Lang!A$5)*(Archives!$F$1005:$F$10000=$A905)*-Archives!$A$1005:$A$10000)-$C905+$I905</f>
        <v>0</v>
      </c>
      <c r="E905" s="281"/>
      <c r="F905" s="282"/>
      <c r="G905" s="283"/>
      <c r="H905" s="284"/>
      <c r="I905" s="319"/>
      <c r="J905" s="320"/>
      <c r="K905" s="321"/>
      <c r="L905" s="322"/>
      <c r="M905" s="323"/>
      <c r="N905" s="324"/>
      <c r="O905" s="325">
        <f t="shared" si="83"/>
        <v>0</v>
      </c>
      <c r="P905" s="326"/>
      <c r="Q905" s="338">
        <f>IF(ISBLANK(A905),0,IF(Set!$F$2="TTC",IF(P905=1,O905-(O905*100)/(100+Set!$C$2),(IF(P905=2,O905-(O905*100)/(100+Set!$C$3),0))),IF(P905=1,O905*Set!$C$2/(100),(IF(P905=2,O905*Set!$C$3/(100),0)))))</f>
        <v>0</v>
      </c>
      <c r="R905" s="335"/>
      <c r="S905" s="336">
        <f t="shared" si="84"/>
        <v>0</v>
      </c>
      <c r="T905" s="337">
        <f t="shared" si="85"/>
        <v>0</v>
      </c>
      <c r="U905" s="336">
        <f t="shared" si="86"/>
        <v>0</v>
      </c>
      <c r="V905" s="336">
        <f t="shared" si="87"/>
        <v>0</v>
      </c>
      <c r="W905" s="336">
        <f t="shared" si="88"/>
        <v>0</v>
      </c>
    </row>
    <row r="906" s="213" customFormat="1" hidden="1" spans="1:23">
      <c r="A906" s="278"/>
      <c r="B906" s="67"/>
      <c r="C906" s="279"/>
      <c r="D906" s="280">
        <f>SUMPRODUCT((Archives!$N$1005:$N$10000=Lang!A$4)*(Archives!$F$1005:$F$10000=$A906)*-Archives!$A$1005:$A$10000)+SUMPRODUCT((Archives!$N$1005:$N$10000=Lang!A$5)*(Archives!$F$1005:$F$10000=$A906)*-Archives!$A$1005:$A$10000)-$C906+$I906</f>
        <v>0</v>
      </c>
      <c r="E906" s="281"/>
      <c r="F906" s="282"/>
      <c r="G906" s="283"/>
      <c r="H906" s="284"/>
      <c r="I906" s="319"/>
      <c r="J906" s="320"/>
      <c r="K906" s="321"/>
      <c r="L906" s="322"/>
      <c r="M906" s="323"/>
      <c r="N906" s="324"/>
      <c r="O906" s="325">
        <f t="shared" si="83"/>
        <v>0</v>
      </c>
      <c r="P906" s="326"/>
      <c r="Q906" s="338">
        <f>IF(ISBLANK(A906),0,IF(Set!$F$2="TTC",IF(P906=1,O906-(O906*100)/(100+Set!$C$2),(IF(P906=2,O906-(O906*100)/(100+Set!$C$3),0))),IF(P906=1,O906*Set!$C$2/(100),(IF(P906=2,O906*Set!$C$3/(100),0)))))</f>
        <v>0</v>
      </c>
      <c r="R906" s="335"/>
      <c r="S906" s="336">
        <f t="shared" si="84"/>
        <v>0</v>
      </c>
      <c r="T906" s="337">
        <f t="shared" si="85"/>
        <v>0</v>
      </c>
      <c r="U906" s="336">
        <f t="shared" si="86"/>
        <v>0</v>
      </c>
      <c r="V906" s="336">
        <f t="shared" si="87"/>
        <v>0</v>
      </c>
      <c r="W906" s="336">
        <f t="shared" si="88"/>
        <v>0</v>
      </c>
    </row>
    <row r="907" s="213" customFormat="1" hidden="1" spans="1:23">
      <c r="A907" s="278"/>
      <c r="B907" s="67"/>
      <c r="C907" s="279"/>
      <c r="D907" s="280">
        <f>SUMPRODUCT((Archives!$N$1005:$N$10000=Lang!A$4)*(Archives!$F$1005:$F$10000=$A907)*-Archives!$A$1005:$A$10000)+SUMPRODUCT((Archives!$N$1005:$N$10000=Lang!A$5)*(Archives!$F$1005:$F$10000=$A907)*-Archives!$A$1005:$A$10000)-$C907+$I907</f>
        <v>0</v>
      </c>
      <c r="E907" s="281"/>
      <c r="F907" s="282"/>
      <c r="G907" s="283"/>
      <c r="H907" s="284"/>
      <c r="I907" s="319"/>
      <c r="J907" s="320"/>
      <c r="K907" s="321"/>
      <c r="L907" s="322"/>
      <c r="M907" s="323"/>
      <c r="N907" s="324"/>
      <c r="O907" s="325">
        <f t="shared" si="83"/>
        <v>0</v>
      </c>
      <c r="P907" s="326"/>
      <c r="Q907" s="338">
        <f>IF(ISBLANK(A907),0,IF(Set!$F$2="TTC",IF(P907=1,O907-(O907*100)/(100+Set!$C$2),(IF(P907=2,O907-(O907*100)/(100+Set!$C$3),0))),IF(P907=1,O907*Set!$C$2/(100),(IF(P907=2,O907*Set!$C$3/(100),0)))))</f>
        <v>0</v>
      </c>
      <c r="R907" s="335"/>
      <c r="S907" s="336">
        <f t="shared" si="84"/>
        <v>0</v>
      </c>
      <c r="T907" s="337">
        <f t="shared" si="85"/>
        <v>0</v>
      </c>
      <c r="U907" s="336">
        <f t="shared" si="86"/>
        <v>0</v>
      </c>
      <c r="V907" s="336">
        <f t="shared" si="87"/>
        <v>0</v>
      </c>
      <c r="W907" s="336">
        <f t="shared" si="88"/>
        <v>0</v>
      </c>
    </row>
    <row r="908" s="213" customFormat="1" hidden="1" spans="1:23">
      <c r="A908" s="278"/>
      <c r="B908" s="67"/>
      <c r="C908" s="279"/>
      <c r="D908" s="280">
        <f>SUMPRODUCT((Archives!$N$1005:$N$10000=Lang!A$4)*(Archives!$F$1005:$F$10000=$A908)*-Archives!$A$1005:$A$10000)+SUMPRODUCT((Archives!$N$1005:$N$10000=Lang!A$5)*(Archives!$F$1005:$F$10000=$A908)*-Archives!$A$1005:$A$10000)-$C908+$I908</f>
        <v>0</v>
      </c>
      <c r="E908" s="281"/>
      <c r="F908" s="282"/>
      <c r="G908" s="283"/>
      <c r="H908" s="284"/>
      <c r="I908" s="319"/>
      <c r="J908" s="320"/>
      <c r="K908" s="321"/>
      <c r="L908" s="322"/>
      <c r="M908" s="323"/>
      <c r="N908" s="324"/>
      <c r="O908" s="325">
        <f t="shared" si="83"/>
        <v>0</v>
      </c>
      <c r="P908" s="326"/>
      <c r="Q908" s="338">
        <f>IF(ISBLANK(A908),0,IF(Set!$F$2="TTC",IF(P908=1,O908-(O908*100)/(100+Set!$C$2),(IF(P908=2,O908-(O908*100)/(100+Set!$C$3),0))),IF(P908=1,O908*Set!$C$2/(100),(IF(P908=2,O908*Set!$C$3/(100),0)))))</f>
        <v>0</v>
      </c>
      <c r="R908" s="335"/>
      <c r="S908" s="336">
        <f t="shared" si="84"/>
        <v>0</v>
      </c>
      <c r="T908" s="337">
        <f t="shared" si="85"/>
        <v>0</v>
      </c>
      <c r="U908" s="336">
        <f t="shared" si="86"/>
        <v>0</v>
      </c>
      <c r="V908" s="336">
        <f t="shared" si="87"/>
        <v>0</v>
      </c>
      <c r="W908" s="336">
        <f t="shared" si="88"/>
        <v>0</v>
      </c>
    </row>
    <row r="909" s="213" customFormat="1" hidden="1" spans="1:23">
      <c r="A909" s="278"/>
      <c r="B909" s="67"/>
      <c r="C909" s="279"/>
      <c r="D909" s="280">
        <f>SUMPRODUCT((Archives!$N$1005:$N$10000=Lang!A$4)*(Archives!$F$1005:$F$10000=$A909)*-Archives!$A$1005:$A$10000)+SUMPRODUCT((Archives!$N$1005:$N$10000=Lang!A$5)*(Archives!$F$1005:$F$10000=$A909)*-Archives!$A$1005:$A$10000)-$C909+$I909</f>
        <v>0</v>
      </c>
      <c r="E909" s="281"/>
      <c r="F909" s="282"/>
      <c r="G909" s="283"/>
      <c r="H909" s="284"/>
      <c r="I909" s="319"/>
      <c r="J909" s="320"/>
      <c r="K909" s="321"/>
      <c r="L909" s="322"/>
      <c r="M909" s="323"/>
      <c r="N909" s="324"/>
      <c r="O909" s="325">
        <f t="shared" si="83"/>
        <v>0</v>
      </c>
      <c r="P909" s="326"/>
      <c r="Q909" s="338">
        <f>IF(ISBLANK(A909),0,IF(Set!$F$2="TTC",IF(P909=1,O909-(O909*100)/(100+Set!$C$2),(IF(P909=2,O909-(O909*100)/(100+Set!$C$3),0))),IF(P909=1,O909*Set!$C$2/(100),(IF(P909=2,O909*Set!$C$3/(100),0)))))</f>
        <v>0</v>
      </c>
      <c r="R909" s="335"/>
      <c r="S909" s="336">
        <f t="shared" si="84"/>
        <v>0</v>
      </c>
      <c r="T909" s="337">
        <f t="shared" si="85"/>
        <v>0</v>
      </c>
      <c r="U909" s="336">
        <f t="shared" si="86"/>
        <v>0</v>
      </c>
      <c r="V909" s="336">
        <f t="shared" si="87"/>
        <v>0</v>
      </c>
      <c r="W909" s="336">
        <f t="shared" si="88"/>
        <v>0</v>
      </c>
    </row>
    <row r="910" s="213" customFormat="1" hidden="1" spans="1:23">
      <c r="A910" s="278"/>
      <c r="B910" s="67"/>
      <c r="C910" s="279"/>
      <c r="D910" s="280">
        <f>SUMPRODUCT((Archives!$N$1005:$N$10000=Lang!A$4)*(Archives!$F$1005:$F$10000=$A910)*-Archives!$A$1005:$A$10000)+SUMPRODUCT((Archives!$N$1005:$N$10000=Lang!A$5)*(Archives!$F$1005:$F$10000=$A910)*-Archives!$A$1005:$A$10000)-$C910+$I910</f>
        <v>0</v>
      </c>
      <c r="E910" s="281"/>
      <c r="F910" s="282"/>
      <c r="G910" s="283"/>
      <c r="H910" s="284"/>
      <c r="I910" s="319"/>
      <c r="J910" s="320"/>
      <c r="K910" s="321"/>
      <c r="L910" s="322"/>
      <c r="M910" s="323"/>
      <c r="N910" s="324"/>
      <c r="O910" s="325">
        <f t="shared" si="83"/>
        <v>0</v>
      </c>
      <c r="P910" s="326"/>
      <c r="Q910" s="338">
        <f>IF(ISBLANK(A910),0,IF(Set!$F$2="TTC",IF(P910=1,O910-(O910*100)/(100+Set!$C$2),(IF(P910=2,O910-(O910*100)/(100+Set!$C$3),0))),IF(P910=1,O910*Set!$C$2/(100),(IF(P910=2,O910*Set!$C$3/(100),0)))))</f>
        <v>0</v>
      </c>
      <c r="R910" s="335"/>
      <c r="S910" s="336">
        <f t="shared" si="84"/>
        <v>0</v>
      </c>
      <c r="T910" s="337">
        <f t="shared" si="85"/>
        <v>0</v>
      </c>
      <c r="U910" s="336">
        <f t="shared" si="86"/>
        <v>0</v>
      </c>
      <c r="V910" s="336">
        <f t="shared" si="87"/>
        <v>0</v>
      </c>
      <c r="W910" s="336">
        <f t="shared" si="88"/>
        <v>0</v>
      </c>
    </row>
    <row r="911" s="213" customFormat="1" hidden="1" spans="1:23">
      <c r="A911" s="278"/>
      <c r="B911" s="67"/>
      <c r="C911" s="279"/>
      <c r="D911" s="280">
        <f>SUMPRODUCT((Archives!$N$1005:$N$10000=Lang!A$4)*(Archives!$F$1005:$F$10000=$A911)*-Archives!$A$1005:$A$10000)+SUMPRODUCT((Archives!$N$1005:$N$10000=Lang!A$5)*(Archives!$F$1005:$F$10000=$A911)*-Archives!$A$1005:$A$10000)-$C911+$I911</f>
        <v>0</v>
      </c>
      <c r="E911" s="281"/>
      <c r="F911" s="282"/>
      <c r="G911" s="283"/>
      <c r="H911" s="284"/>
      <c r="I911" s="319"/>
      <c r="J911" s="320"/>
      <c r="K911" s="321"/>
      <c r="L911" s="322"/>
      <c r="M911" s="323"/>
      <c r="N911" s="324"/>
      <c r="O911" s="325">
        <f t="shared" si="83"/>
        <v>0</v>
      </c>
      <c r="P911" s="326"/>
      <c r="Q911" s="338">
        <f>IF(ISBLANK(A911),0,IF(Set!$F$2="TTC",IF(P911=1,O911-(O911*100)/(100+Set!$C$2),(IF(P911=2,O911-(O911*100)/(100+Set!$C$3),0))),IF(P911=1,O911*Set!$C$2/(100),(IF(P911=2,O911*Set!$C$3/(100),0)))))</f>
        <v>0</v>
      </c>
      <c r="R911" s="335"/>
      <c r="S911" s="336">
        <f t="shared" si="84"/>
        <v>0</v>
      </c>
      <c r="T911" s="337">
        <f t="shared" si="85"/>
        <v>0</v>
      </c>
      <c r="U911" s="336">
        <f t="shared" si="86"/>
        <v>0</v>
      </c>
      <c r="V911" s="336">
        <f t="shared" si="87"/>
        <v>0</v>
      </c>
      <c r="W911" s="336">
        <f t="shared" si="88"/>
        <v>0</v>
      </c>
    </row>
    <row r="912" s="213" customFormat="1" hidden="1" spans="1:23">
      <c r="A912" s="278"/>
      <c r="B912" s="67"/>
      <c r="C912" s="279"/>
      <c r="D912" s="280">
        <f>SUMPRODUCT((Archives!$N$1005:$N$10000=Lang!A$4)*(Archives!$F$1005:$F$10000=$A912)*-Archives!$A$1005:$A$10000)+SUMPRODUCT((Archives!$N$1005:$N$10000=Lang!A$5)*(Archives!$F$1005:$F$10000=$A912)*-Archives!$A$1005:$A$10000)-$C912+$I912</f>
        <v>0</v>
      </c>
      <c r="E912" s="281"/>
      <c r="F912" s="282"/>
      <c r="G912" s="283"/>
      <c r="H912" s="284"/>
      <c r="I912" s="319"/>
      <c r="J912" s="320"/>
      <c r="K912" s="321"/>
      <c r="L912" s="322"/>
      <c r="M912" s="323"/>
      <c r="N912" s="324"/>
      <c r="O912" s="325">
        <f t="shared" si="83"/>
        <v>0</v>
      </c>
      <c r="P912" s="326"/>
      <c r="Q912" s="338">
        <f>IF(ISBLANK(A912),0,IF(Set!$F$2="TTC",IF(P912=1,O912-(O912*100)/(100+Set!$C$2),(IF(P912=2,O912-(O912*100)/(100+Set!$C$3),0))),IF(P912=1,O912*Set!$C$2/(100),(IF(P912=2,O912*Set!$C$3/(100),0)))))</f>
        <v>0</v>
      </c>
      <c r="R912" s="335"/>
      <c r="S912" s="336">
        <f t="shared" si="84"/>
        <v>0</v>
      </c>
      <c r="T912" s="337">
        <f t="shared" si="85"/>
        <v>0</v>
      </c>
      <c r="U912" s="336">
        <f t="shared" si="86"/>
        <v>0</v>
      </c>
      <c r="V912" s="336">
        <f t="shared" si="87"/>
        <v>0</v>
      </c>
      <c r="W912" s="336">
        <f t="shared" si="88"/>
        <v>0</v>
      </c>
    </row>
    <row r="913" s="213" customFormat="1" hidden="1" spans="1:23">
      <c r="A913" s="278"/>
      <c r="B913" s="67"/>
      <c r="C913" s="279"/>
      <c r="D913" s="280">
        <f>SUMPRODUCT((Archives!$N$1005:$N$10000=Lang!A$4)*(Archives!$F$1005:$F$10000=$A913)*-Archives!$A$1005:$A$10000)+SUMPRODUCT((Archives!$N$1005:$N$10000=Lang!A$5)*(Archives!$F$1005:$F$10000=$A913)*-Archives!$A$1005:$A$10000)-$C913+$I913</f>
        <v>0</v>
      </c>
      <c r="E913" s="281"/>
      <c r="F913" s="282"/>
      <c r="G913" s="283"/>
      <c r="H913" s="284"/>
      <c r="I913" s="319"/>
      <c r="J913" s="320"/>
      <c r="K913" s="321"/>
      <c r="L913" s="322"/>
      <c r="M913" s="323"/>
      <c r="N913" s="324"/>
      <c r="O913" s="325">
        <f t="shared" ref="O913:O976" si="89">IF(D$10="No",0,IF(C913=0,0,SUM(C913*F913)*(100-N913)/100))</f>
        <v>0</v>
      </c>
      <c r="P913" s="326"/>
      <c r="Q913" s="338">
        <f>IF(ISBLANK(A913),0,IF(Set!$F$2="TTC",IF(P913=1,O913-(O913*100)/(100+Set!$C$2),(IF(P913=2,O913-(O913*100)/(100+Set!$C$3),0))),IF(P913=1,O913*Set!$C$2/(100),(IF(P913=2,O913*Set!$C$3/(100),0)))))</f>
        <v>0</v>
      </c>
      <c r="R913" s="335"/>
      <c r="S913" s="336">
        <f t="shared" ref="S913:S976" si="90">O913-(C913*G913)</f>
        <v>0</v>
      </c>
      <c r="T913" s="337">
        <f t="shared" ref="T913:T976" si="91">C913*K913</f>
        <v>0</v>
      </c>
      <c r="U913" s="336">
        <f t="shared" ref="U913:U976" si="92">C913*F913</f>
        <v>0</v>
      </c>
      <c r="V913" s="336">
        <f t="shared" ref="V913:V976" si="93">G913*D913</f>
        <v>0</v>
      </c>
      <c r="W913" s="336">
        <f t="shared" ref="W913:W976" si="94">IF(F913="",0,F913*D913)</f>
        <v>0</v>
      </c>
    </row>
    <row r="914" s="213" customFormat="1" hidden="1" spans="1:23">
      <c r="A914" s="278"/>
      <c r="B914" s="67"/>
      <c r="C914" s="279"/>
      <c r="D914" s="280">
        <f>SUMPRODUCT((Archives!$N$1005:$N$10000=Lang!A$4)*(Archives!$F$1005:$F$10000=$A914)*-Archives!$A$1005:$A$10000)+SUMPRODUCT((Archives!$N$1005:$N$10000=Lang!A$5)*(Archives!$F$1005:$F$10000=$A914)*-Archives!$A$1005:$A$10000)-$C914+$I914</f>
        <v>0</v>
      </c>
      <c r="E914" s="281"/>
      <c r="F914" s="282"/>
      <c r="G914" s="283"/>
      <c r="H914" s="284"/>
      <c r="I914" s="319"/>
      <c r="J914" s="320"/>
      <c r="K914" s="321"/>
      <c r="L914" s="322"/>
      <c r="M914" s="323"/>
      <c r="N914" s="324"/>
      <c r="O914" s="325">
        <f t="shared" si="89"/>
        <v>0</v>
      </c>
      <c r="P914" s="326"/>
      <c r="Q914" s="338">
        <f>IF(ISBLANK(A914),0,IF(Set!$F$2="TTC",IF(P914=1,O914-(O914*100)/(100+Set!$C$2),(IF(P914=2,O914-(O914*100)/(100+Set!$C$3),0))),IF(P914=1,O914*Set!$C$2/(100),(IF(P914=2,O914*Set!$C$3/(100),0)))))</f>
        <v>0</v>
      </c>
      <c r="R914" s="335"/>
      <c r="S914" s="336">
        <f t="shared" si="90"/>
        <v>0</v>
      </c>
      <c r="T914" s="337">
        <f t="shared" si="91"/>
        <v>0</v>
      </c>
      <c r="U914" s="336">
        <f t="shared" si="92"/>
        <v>0</v>
      </c>
      <c r="V914" s="336">
        <f t="shared" si="93"/>
        <v>0</v>
      </c>
      <c r="W914" s="336">
        <f t="shared" si="94"/>
        <v>0</v>
      </c>
    </row>
    <row r="915" s="213" customFormat="1" hidden="1" spans="1:23">
      <c r="A915" s="278"/>
      <c r="B915" s="67"/>
      <c r="C915" s="279"/>
      <c r="D915" s="280">
        <f>SUMPRODUCT((Archives!$N$1005:$N$10000=Lang!A$4)*(Archives!$F$1005:$F$10000=$A915)*-Archives!$A$1005:$A$10000)+SUMPRODUCT((Archives!$N$1005:$N$10000=Lang!A$5)*(Archives!$F$1005:$F$10000=$A915)*-Archives!$A$1005:$A$10000)-$C915+$I915</f>
        <v>0</v>
      </c>
      <c r="E915" s="281"/>
      <c r="F915" s="282"/>
      <c r="G915" s="283"/>
      <c r="H915" s="284"/>
      <c r="I915" s="319"/>
      <c r="J915" s="320"/>
      <c r="K915" s="321"/>
      <c r="L915" s="322"/>
      <c r="M915" s="323"/>
      <c r="N915" s="324"/>
      <c r="O915" s="325">
        <f t="shared" si="89"/>
        <v>0</v>
      </c>
      <c r="P915" s="326"/>
      <c r="Q915" s="338">
        <f>IF(ISBLANK(A915),0,IF(Set!$F$2="TTC",IF(P915=1,O915-(O915*100)/(100+Set!$C$2),(IF(P915=2,O915-(O915*100)/(100+Set!$C$3),0))),IF(P915=1,O915*Set!$C$2/(100),(IF(P915=2,O915*Set!$C$3/(100),0)))))</f>
        <v>0</v>
      </c>
      <c r="R915" s="335"/>
      <c r="S915" s="336">
        <f t="shared" si="90"/>
        <v>0</v>
      </c>
      <c r="T915" s="337">
        <f t="shared" si="91"/>
        <v>0</v>
      </c>
      <c r="U915" s="336">
        <f t="shared" si="92"/>
        <v>0</v>
      </c>
      <c r="V915" s="336">
        <f t="shared" si="93"/>
        <v>0</v>
      </c>
      <c r="W915" s="336">
        <f t="shared" si="94"/>
        <v>0</v>
      </c>
    </row>
    <row r="916" s="213" customFormat="1" hidden="1" spans="1:23">
      <c r="A916" s="278"/>
      <c r="B916" s="67"/>
      <c r="C916" s="279"/>
      <c r="D916" s="280">
        <f>SUMPRODUCT((Archives!$N$1005:$N$10000=Lang!A$4)*(Archives!$F$1005:$F$10000=$A916)*-Archives!$A$1005:$A$10000)+SUMPRODUCT((Archives!$N$1005:$N$10000=Lang!A$5)*(Archives!$F$1005:$F$10000=$A916)*-Archives!$A$1005:$A$10000)-$C916+$I916</f>
        <v>0</v>
      </c>
      <c r="E916" s="281"/>
      <c r="F916" s="282"/>
      <c r="G916" s="283"/>
      <c r="H916" s="284"/>
      <c r="I916" s="319"/>
      <c r="J916" s="320"/>
      <c r="K916" s="321"/>
      <c r="L916" s="322"/>
      <c r="M916" s="323"/>
      <c r="N916" s="324"/>
      <c r="O916" s="325">
        <f t="shared" si="89"/>
        <v>0</v>
      </c>
      <c r="P916" s="326"/>
      <c r="Q916" s="338">
        <f>IF(ISBLANK(A916),0,IF(Set!$F$2="TTC",IF(P916=1,O916-(O916*100)/(100+Set!$C$2),(IF(P916=2,O916-(O916*100)/(100+Set!$C$3),0))),IF(P916=1,O916*Set!$C$2/(100),(IF(P916=2,O916*Set!$C$3/(100),0)))))</f>
        <v>0</v>
      </c>
      <c r="R916" s="335"/>
      <c r="S916" s="336">
        <f t="shared" si="90"/>
        <v>0</v>
      </c>
      <c r="T916" s="337">
        <f t="shared" si="91"/>
        <v>0</v>
      </c>
      <c r="U916" s="336">
        <f t="shared" si="92"/>
        <v>0</v>
      </c>
      <c r="V916" s="336">
        <f t="shared" si="93"/>
        <v>0</v>
      </c>
      <c r="W916" s="336">
        <f t="shared" si="94"/>
        <v>0</v>
      </c>
    </row>
    <row r="917" s="213" customFormat="1" hidden="1" spans="1:23">
      <c r="A917" s="278"/>
      <c r="B917" s="67"/>
      <c r="C917" s="279"/>
      <c r="D917" s="280">
        <f>SUMPRODUCT((Archives!$N$1005:$N$10000=Lang!A$4)*(Archives!$F$1005:$F$10000=$A917)*-Archives!$A$1005:$A$10000)+SUMPRODUCT((Archives!$N$1005:$N$10000=Lang!A$5)*(Archives!$F$1005:$F$10000=$A917)*-Archives!$A$1005:$A$10000)-$C917+$I917</f>
        <v>0</v>
      </c>
      <c r="E917" s="281"/>
      <c r="F917" s="282"/>
      <c r="G917" s="283"/>
      <c r="H917" s="284"/>
      <c r="I917" s="319"/>
      <c r="J917" s="320"/>
      <c r="K917" s="321"/>
      <c r="L917" s="322"/>
      <c r="M917" s="323"/>
      <c r="N917" s="324"/>
      <c r="O917" s="325">
        <f t="shared" si="89"/>
        <v>0</v>
      </c>
      <c r="P917" s="326"/>
      <c r="Q917" s="338">
        <f>IF(ISBLANK(A917),0,IF(Set!$F$2="TTC",IF(P917=1,O917-(O917*100)/(100+Set!$C$2),(IF(P917=2,O917-(O917*100)/(100+Set!$C$3),0))),IF(P917=1,O917*Set!$C$2/(100),(IF(P917=2,O917*Set!$C$3/(100),0)))))</f>
        <v>0</v>
      </c>
      <c r="R917" s="335"/>
      <c r="S917" s="336">
        <f t="shared" si="90"/>
        <v>0</v>
      </c>
      <c r="T917" s="337">
        <f t="shared" si="91"/>
        <v>0</v>
      </c>
      <c r="U917" s="336">
        <f t="shared" si="92"/>
        <v>0</v>
      </c>
      <c r="V917" s="336">
        <f t="shared" si="93"/>
        <v>0</v>
      </c>
      <c r="W917" s="336">
        <f t="shared" si="94"/>
        <v>0</v>
      </c>
    </row>
    <row r="918" s="213" customFormat="1" hidden="1" spans="1:23">
      <c r="A918" s="278"/>
      <c r="B918" s="67"/>
      <c r="C918" s="279"/>
      <c r="D918" s="280">
        <f>SUMPRODUCT((Archives!$N$1005:$N$10000=Lang!A$4)*(Archives!$F$1005:$F$10000=$A918)*-Archives!$A$1005:$A$10000)+SUMPRODUCT((Archives!$N$1005:$N$10000=Lang!A$5)*(Archives!$F$1005:$F$10000=$A918)*-Archives!$A$1005:$A$10000)-$C918+$I918</f>
        <v>0</v>
      </c>
      <c r="E918" s="281"/>
      <c r="F918" s="282"/>
      <c r="G918" s="283"/>
      <c r="H918" s="284"/>
      <c r="I918" s="319"/>
      <c r="J918" s="320"/>
      <c r="K918" s="321"/>
      <c r="L918" s="322"/>
      <c r="M918" s="323"/>
      <c r="N918" s="324"/>
      <c r="O918" s="325">
        <f t="shared" si="89"/>
        <v>0</v>
      </c>
      <c r="P918" s="326"/>
      <c r="Q918" s="338">
        <f>IF(ISBLANK(A918),0,IF(Set!$F$2="TTC",IF(P918=1,O918-(O918*100)/(100+Set!$C$2),(IF(P918=2,O918-(O918*100)/(100+Set!$C$3),0))),IF(P918=1,O918*Set!$C$2/(100),(IF(P918=2,O918*Set!$C$3/(100),0)))))</f>
        <v>0</v>
      </c>
      <c r="R918" s="335"/>
      <c r="S918" s="336">
        <f t="shared" si="90"/>
        <v>0</v>
      </c>
      <c r="T918" s="337">
        <f t="shared" si="91"/>
        <v>0</v>
      </c>
      <c r="U918" s="336">
        <f t="shared" si="92"/>
        <v>0</v>
      </c>
      <c r="V918" s="336">
        <f t="shared" si="93"/>
        <v>0</v>
      </c>
      <c r="W918" s="336">
        <f t="shared" si="94"/>
        <v>0</v>
      </c>
    </row>
    <row r="919" s="213" customFormat="1" hidden="1" spans="1:23">
      <c r="A919" s="278"/>
      <c r="B919" s="67"/>
      <c r="C919" s="279"/>
      <c r="D919" s="280">
        <f>SUMPRODUCT((Archives!$N$1005:$N$10000=Lang!A$4)*(Archives!$F$1005:$F$10000=$A919)*-Archives!$A$1005:$A$10000)+SUMPRODUCT((Archives!$N$1005:$N$10000=Lang!A$5)*(Archives!$F$1005:$F$10000=$A919)*-Archives!$A$1005:$A$10000)-$C919+$I919</f>
        <v>0</v>
      </c>
      <c r="E919" s="281"/>
      <c r="F919" s="282"/>
      <c r="G919" s="283"/>
      <c r="H919" s="284"/>
      <c r="I919" s="319"/>
      <c r="J919" s="320"/>
      <c r="K919" s="321"/>
      <c r="L919" s="322"/>
      <c r="M919" s="323"/>
      <c r="N919" s="324"/>
      <c r="O919" s="325">
        <f t="shared" si="89"/>
        <v>0</v>
      </c>
      <c r="P919" s="326"/>
      <c r="Q919" s="338">
        <f>IF(ISBLANK(A919),0,IF(Set!$F$2="TTC",IF(P919=1,O919-(O919*100)/(100+Set!$C$2),(IF(P919=2,O919-(O919*100)/(100+Set!$C$3),0))),IF(P919=1,O919*Set!$C$2/(100),(IF(P919=2,O919*Set!$C$3/(100),0)))))</f>
        <v>0</v>
      </c>
      <c r="R919" s="335"/>
      <c r="S919" s="336">
        <f t="shared" si="90"/>
        <v>0</v>
      </c>
      <c r="T919" s="337">
        <f t="shared" si="91"/>
        <v>0</v>
      </c>
      <c r="U919" s="336">
        <f t="shared" si="92"/>
        <v>0</v>
      </c>
      <c r="V919" s="336">
        <f t="shared" si="93"/>
        <v>0</v>
      </c>
      <c r="W919" s="336">
        <f t="shared" si="94"/>
        <v>0</v>
      </c>
    </row>
    <row r="920" s="213" customFormat="1" hidden="1" spans="1:23">
      <c r="A920" s="278"/>
      <c r="B920" s="67"/>
      <c r="C920" s="279"/>
      <c r="D920" s="280">
        <f>SUMPRODUCT((Archives!$N$1005:$N$10000=Lang!A$4)*(Archives!$F$1005:$F$10000=$A920)*-Archives!$A$1005:$A$10000)+SUMPRODUCT((Archives!$N$1005:$N$10000=Lang!A$5)*(Archives!$F$1005:$F$10000=$A920)*-Archives!$A$1005:$A$10000)-$C920+$I920</f>
        <v>0</v>
      </c>
      <c r="E920" s="281"/>
      <c r="F920" s="282"/>
      <c r="G920" s="283"/>
      <c r="H920" s="284"/>
      <c r="I920" s="319"/>
      <c r="J920" s="320"/>
      <c r="K920" s="321"/>
      <c r="L920" s="322"/>
      <c r="M920" s="323"/>
      <c r="N920" s="324"/>
      <c r="O920" s="325">
        <f t="shared" si="89"/>
        <v>0</v>
      </c>
      <c r="P920" s="326"/>
      <c r="Q920" s="338">
        <f>IF(ISBLANK(A920),0,IF(Set!$F$2="TTC",IF(P920=1,O920-(O920*100)/(100+Set!$C$2),(IF(P920=2,O920-(O920*100)/(100+Set!$C$3),0))),IF(P920=1,O920*Set!$C$2/(100),(IF(P920=2,O920*Set!$C$3/(100),0)))))</f>
        <v>0</v>
      </c>
      <c r="R920" s="335"/>
      <c r="S920" s="336">
        <f t="shared" si="90"/>
        <v>0</v>
      </c>
      <c r="T920" s="337">
        <f t="shared" si="91"/>
        <v>0</v>
      </c>
      <c r="U920" s="336">
        <f t="shared" si="92"/>
        <v>0</v>
      </c>
      <c r="V920" s="336">
        <f t="shared" si="93"/>
        <v>0</v>
      </c>
      <c r="W920" s="336">
        <f t="shared" si="94"/>
        <v>0</v>
      </c>
    </row>
    <row r="921" s="213" customFormat="1" hidden="1" spans="1:23">
      <c r="A921" s="278"/>
      <c r="B921" s="67"/>
      <c r="C921" s="279"/>
      <c r="D921" s="280">
        <f>SUMPRODUCT((Archives!$N$1005:$N$10000=Lang!A$4)*(Archives!$F$1005:$F$10000=$A921)*-Archives!$A$1005:$A$10000)+SUMPRODUCT((Archives!$N$1005:$N$10000=Lang!A$5)*(Archives!$F$1005:$F$10000=$A921)*-Archives!$A$1005:$A$10000)-$C921+$I921</f>
        <v>0</v>
      </c>
      <c r="E921" s="281"/>
      <c r="F921" s="282"/>
      <c r="G921" s="283"/>
      <c r="H921" s="284"/>
      <c r="I921" s="319"/>
      <c r="J921" s="320"/>
      <c r="K921" s="321"/>
      <c r="L921" s="322"/>
      <c r="M921" s="323"/>
      <c r="N921" s="324"/>
      <c r="O921" s="325">
        <f t="shared" si="89"/>
        <v>0</v>
      </c>
      <c r="P921" s="326"/>
      <c r="Q921" s="338">
        <f>IF(ISBLANK(A921),0,IF(Set!$F$2="TTC",IF(P921=1,O921-(O921*100)/(100+Set!$C$2),(IF(P921=2,O921-(O921*100)/(100+Set!$C$3),0))),IF(P921=1,O921*Set!$C$2/(100),(IF(P921=2,O921*Set!$C$3/(100),0)))))</f>
        <v>0</v>
      </c>
      <c r="R921" s="335"/>
      <c r="S921" s="336">
        <f t="shared" si="90"/>
        <v>0</v>
      </c>
      <c r="T921" s="337">
        <f t="shared" si="91"/>
        <v>0</v>
      </c>
      <c r="U921" s="336">
        <f t="shared" si="92"/>
        <v>0</v>
      </c>
      <c r="V921" s="336">
        <f t="shared" si="93"/>
        <v>0</v>
      </c>
      <c r="W921" s="336">
        <f t="shared" si="94"/>
        <v>0</v>
      </c>
    </row>
    <row r="922" s="213" customFormat="1" hidden="1" spans="1:23">
      <c r="A922" s="278"/>
      <c r="B922" s="67"/>
      <c r="C922" s="279"/>
      <c r="D922" s="280">
        <f>SUMPRODUCT((Archives!$N$1005:$N$10000=Lang!A$4)*(Archives!$F$1005:$F$10000=$A922)*-Archives!$A$1005:$A$10000)+SUMPRODUCT((Archives!$N$1005:$N$10000=Lang!A$5)*(Archives!$F$1005:$F$10000=$A922)*-Archives!$A$1005:$A$10000)-$C922+$I922</f>
        <v>0</v>
      </c>
      <c r="E922" s="281"/>
      <c r="F922" s="282"/>
      <c r="G922" s="283"/>
      <c r="H922" s="284"/>
      <c r="I922" s="319"/>
      <c r="J922" s="320"/>
      <c r="K922" s="321"/>
      <c r="L922" s="322"/>
      <c r="M922" s="323"/>
      <c r="N922" s="324"/>
      <c r="O922" s="325">
        <f t="shared" si="89"/>
        <v>0</v>
      </c>
      <c r="P922" s="326"/>
      <c r="Q922" s="338">
        <f>IF(ISBLANK(A922),0,IF(Set!$F$2="TTC",IF(P922=1,O922-(O922*100)/(100+Set!$C$2),(IF(P922=2,O922-(O922*100)/(100+Set!$C$3),0))),IF(P922=1,O922*Set!$C$2/(100),(IF(P922=2,O922*Set!$C$3/(100),0)))))</f>
        <v>0</v>
      </c>
      <c r="R922" s="335"/>
      <c r="S922" s="336">
        <f t="shared" si="90"/>
        <v>0</v>
      </c>
      <c r="T922" s="337">
        <f t="shared" si="91"/>
        <v>0</v>
      </c>
      <c r="U922" s="336">
        <f t="shared" si="92"/>
        <v>0</v>
      </c>
      <c r="V922" s="336">
        <f t="shared" si="93"/>
        <v>0</v>
      </c>
      <c r="W922" s="336">
        <f t="shared" si="94"/>
        <v>0</v>
      </c>
    </row>
    <row r="923" s="213" customFormat="1" hidden="1" spans="1:23">
      <c r="A923" s="278"/>
      <c r="B923" s="67"/>
      <c r="C923" s="279"/>
      <c r="D923" s="280">
        <f>SUMPRODUCT((Archives!$N$1005:$N$10000=Lang!A$4)*(Archives!$F$1005:$F$10000=$A923)*-Archives!$A$1005:$A$10000)+SUMPRODUCT((Archives!$N$1005:$N$10000=Lang!A$5)*(Archives!$F$1005:$F$10000=$A923)*-Archives!$A$1005:$A$10000)-$C923+$I923</f>
        <v>0</v>
      </c>
      <c r="E923" s="281"/>
      <c r="F923" s="282"/>
      <c r="G923" s="283"/>
      <c r="H923" s="284"/>
      <c r="I923" s="319"/>
      <c r="J923" s="320"/>
      <c r="K923" s="321"/>
      <c r="L923" s="322"/>
      <c r="M923" s="323"/>
      <c r="N923" s="324"/>
      <c r="O923" s="325">
        <f t="shared" si="89"/>
        <v>0</v>
      </c>
      <c r="P923" s="326"/>
      <c r="Q923" s="338">
        <f>IF(ISBLANK(A923),0,IF(Set!$F$2="TTC",IF(P923=1,O923-(O923*100)/(100+Set!$C$2),(IF(P923=2,O923-(O923*100)/(100+Set!$C$3),0))),IF(P923=1,O923*Set!$C$2/(100),(IF(P923=2,O923*Set!$C$3/(100),0)))))</f>
        <v>0</v>
      </c>
      <c r="R923" s="335"/>
      <c r="S923" s="336">
        <f t="shared" si="90"/>
        <v>0</v>
      </c>
      <c r="T923" s="337">
        <f t="shared" si="91"/>
        <v>0</v>
      </c>
      <c r="U923" s="336">
        <f t="shared" si="92"/>
        <v>0</v>
      </c>
      <c r="V923" s="336">
        <f t="shared" si="93"/>
        <v>0</v>
      </c>
      <c r="W923" s="336">
        <f t="shared" si="94"/>
        <v>0</v>
      </c>
    </row>
    <row r="924" s="213" customFormat="1" hidden="1" spans="1:23">
      <c r="A924" s="278"/>
      <c r="B924" s="67"/>
      <c r="C924" s="279"/>
      <c r="D924" s="280">
        <f>SUMPRODUCT((Archives!$N$1005:$N$10000=Lang!A$4)*(Archives!$F$1005:$F$10000=$A924)*-Archives!$A$1005:$A$10000)+SUMPRODUCT((Archives!$N$1005:$N$10000=Lang!A$5)*(Archives!$F$1005:$F$10000=$A924)*-Archives!$A$1005:$A$10000)-$C924+$I924</f>
        <v>0</v>
      </c>
      <c r="E924" s="281"/>
      <c r="F924" s="282"/>
      <c r="G924" s="283"/>
      <c r="H924" s="284"/>
      <c r="I924" s="319"/>
      <c r="J924" s="320"/>
      <c r="K924" s="321"/>
      <c r="L924" s="322"/>
      <c r="M924" s="323"/>
      <c r="N924" s="324"/>
      <c r="O924" s="325">
        <f t="shared" si="89"/>
        <v>0</v>
      </c>
      <c r="P924" s="326"/>
      <c r="Q924" s="338">
        <f>IF(ISBLANK(A924),0,IF(Set!$F$2="TTC",IF(P924=1,O924-(O924*100)/(100+Set!$C$2),(IF(P924=2,O924-(O924*100)/(100+Set!$C$3),0))),IF(P924=1,O924*Set!$C$2/(100),(IF(P924=2,O924*Set!$C$3/(100),0)))))</f>
        <v>0</v>
      </c>
      <c r="R924" s="335"/>
      <c r="S924" s="336">
        <f t="shared" si="90"/>
        <v>0</v>
      </c>
      <c r="T924" s="337">
        <f t="shared" si="91"/>
        <v>0</v>
      </c>
      <c r="U924" s="336">
        <f t="shared" si="92"/>
        <v>0</v>
      </c>
      <c r="V924" s="336">
        <f t="shared" si="93"/>
        <v>0</v>
      </c>
      <c r="W924" s="336">
        <f t="shared" si="94"/>
        <v>0</v>
      </c>
    </row>
    <row r="925" s="213" customFormat="1" hidden="1" spans="1:23">
      <c r="A925" s="278"/>
      <c r="B925" s="67"/>
      <c r="C925" s="279"/>
      <c r="D925" s="280">
        <f>SUMPRODUCT((Archives!$N$1005:$N$10000=Lang!A$4)*(Archives!$F$1005:$F$10000=$A925)*-Archives!$A$1005:$A$10000)+SUMPRODUCT((Archives!$N$1005:$N$10000=Lang!A$5)*(Archives!$F$1005:$F$10000=$A925)*-Archives!$A$1005:$A$10000)-$C925+$I925</f>
        <v>0</v>
      </c>
      <c r="E925" s="281"/>
      <c r="F925" s="282"/>
      <c r="G925" s="283"/>
      <c r="H925" s="284"/>
      <c r="I925" s="319"/>
      <c r="J925" s="320"/>
      <c r="K925" s="321"/>
      <c r="L925" s="322"/>
      <c r="M925" s="323"/>
      <c r="N925" s="324"/>
      <c r="O925" s="325">
        <f t="shared" si="89"/>
        <v>0</v>
      </c>
      <c r="P925" s="326"/>
      <c r="Q925" s="338">
        <f>IF(ISBLANK(A925),0,IF(Set!$F$2="TTC",IF(P925=1,O925-(O925*100)/(100+Set!$C$2),(IF(P925=2,O925-(O925*100)/(100+Set!$C$3),0))),IF(P925=1,O925*Set!$C$2/(100),(IF(P925=2,O925*Set!$C$3/(100),0)))))</f>
        <v>0</v>
      </c>
      <c r="R925" s="335"/>
      <c r="S925" s="336">
        <f t="shared" si="90"/>
        <v>0</v>
      </c>
      <c r="T925" s="337">
        <f t="shared" si="91"/>
        <v>0</v>
      </c>
      <c r="U925" s="336">
        <f t="shared" si="92"/>
        <v>0</v>
      </c>
      <c r="V925" s="336">
        <f t="shared" si="93"/>
        <v>0</v>
      </c>
      <c r="W925" s="336">
        <f t="shared" si="94"/>
        <v>0</v>
      </c>
    </row>
    <row r="926" s="213" customFormat="1" hidden="1" spans="1:23">
      <c r="A926" s="278"/>
      <c r="B926" s="67"/>
      <c r="C926" s="279"/>
      <c r="D926" s="280">
        <f>SUMPRODUCT((Archives!$N$1005:$N$10000=Lang!A$4)*(Archives!$F$1005:$F$10000=$A926)*-Archives!$A$1005:$A$10000)+SUMPRODUCT((Archives!$N$1005:$N$10000=Lang!A$5)*(Archives!$F$1005:$F$10000=$A926)*-Archives!$A$1005:$A$10000)-$C926+$I926</f>
        <v>0</v>
      </c>
      <c r="E926" s="281"/>
      <c r="F926" s="282"/>
      <c r="G926" s="283"/>
      <c r="H926" s="284"/>
      <c r="I926" s="319"/>
      <c r="J926" s="320"/>
      <c r="K926" s="321"/>
      <c r="L926" s="322"/>
      <c r="M926" s="323"/>
      <c r="N926" s="324"/>
      <c r="O926" s="325">
        <f t="shared" si="89"/>
        <v>0</v>
      </c>
      <c r="P926" s="326"/>
      <c r="Q926" s="338">
        <f>IF(ISBLANK(A926),0,IF(Set!$F$2="TTC",IF(P926=1,O926-(O926*100)/(100+Set!$C$2),(IF(P926=2,O926-(O926*100)/(100+Set!$C$3),0))),IF(P926=1,O926*Set!$C$2/(100),(IF(P926=2,O926*Set!$C$3/(100),0)))))</f>
        <v>0</v>
      </c>
      <c r="R926" s="335"/>
      <c r="S926" s="336">
        <f t="shared" si="90"/>
        <v>0</v>
      </c>
      <c r="T926" s="337">
        <f t="shared" si="91"/>
        <v>0</v>
      </c>
      <c r="U926" s="336">
        <f t="shared" si="92"/>
        <v>0</v>
      </c>
      <c r="V926" s="336">
        <f t="shared" si="93"/>
        <v>0</v>
      </c>
      <c r="W926" s="336">
        <f t="shared" si="94"/>
        <v>0</v>
      </c>
    </row>
    <row r="927" s="213" customFormat="1" hidden="1" spans="1:23">
      <c r="A927" s="278"/>
      <c r="B927" s="67"/>
      <c r="C927" s="279"/>
      <c r="D927" s="280">
        <f>SUMPRODUCT((Archives!$N$1005:$N$10000=Lang!A$4)*(Archives!$F$1005:$F$10000=$A927)*-Archives!$A$1005:$A$10000)+SUMPRODUCT((Archives!$N$1005:$N$10000=Lang!A$5)*(Archives!$F$1005:$F$10000=$A927)*-Archives!$A$1005:$A$10000)-$C927+$I927</f>
        <v>0</v>
      </c>
      <c r="E927" s="281"/>
      <c r="F927" s="282"/>
      <c r="G927" s="283"/>
      <c r="H927" s="284"/>
      <c r="I927" s="319"/>
      <c r="J927" s="320"/>
      <c r="K927" s="321"/>
      <c r="L927" s="322"/>
      <c r="M927" s="323"/>
      <c r="N927" s="324"/>
      <c r="O927" s="325">
        <f t="shared" si="89"/>
        <v>0</v>
      </c>
      <c r="P927" s="326"/>
      <c r="Q927" s="338">
        <f>IF(ISBLANK(A927),0,IF(Set!$F$2="TTC",IF(P927=1,O927-(O927*100)/(100+Set!$C$2),(IF(P927=2,O927-(O927*100)/(100+Set!$C$3),0))),IF(P927=1,O927*Set!$C$2/(100),(IF(P927=2,O927*Set!$C$3/(100),0)))))</f>
        <v>0</v>
      </c>
      <c r="R927" s="335"/>
      <c r="S927" s="336">
        <f t="shared" si="90"/>
        <v>0</v>
      </c>
      <c r="T927" s="337">
        <f t="shared" si="91"/>
        <v>0</v>
      </c>
      <c r="U927" s="336">
        <f t="shared" si="92"/>
        <v>0</v>
      </c>
      <c r="V927" s="336">
        <f t="shared" si="93"/>
        <v>0</v>
      </c>
      <c r="W927" s="336">
        <f t="shared" si="94"/>
        <v>0</v>
      </c>
    </row>
    <row r="928" s="213" customFormat="1" hidden="1" spans="1:23">
      <c r="A928" s="278"/>
      <c r="B928" s="67"/>
      <c r="C928" s="279"/>
      <c r="D928" s="280">
        <f>SUMPRODUCT((Archives!$N$1005:$N$10000=Lang!A$4)*(Archives!$F$1005:$F$10000=$A928)*-Archives!$A$1005:$A$10000)+SUMPRODUCT((Archives!$N$1005:$N$10000=Lang!A$5)*(Archives!$F$1005:$F$10000=$A928)*-Archives!$A$1005:$A$10000)-$C928+$I928</f>
        <v>0</v>
      </c>
      <c r="E928" s="281"/>
      <c r="F928" s="282"/>
      <c r="G928" s="283"/>
      <c r="H928" s="284"/>
      <c r="I928" s="319"/>
      <c r="J928" s="320"/>
      <c r="K928" s="321"/>
      <c r="L928" s="322"/>
      <c r="M928" s="323"/>
      <c r="N928" s="324"/>
      <c r="O928" s="325">
        <f t="shared" si="89"/>
        <v>0</v>
      </c>
      <c r="P928" s="326"/>
      <c r="Q928" s="338">
        <f>IF(ISBLANK(A928),0,IF(Set!$F$2="TTC",IF(P928=1,O928-(O928*100)/(100+Set!$C$2),(IF(P928=2,O928-(O928*100)/(100+Set!$C$3),0))),IF(P928=1,O928*Set!$C$2/(100),(IF(P928=2,O928*Set!$C$3/(100),0)))))</f>
        <v>0</v>
      </c>
      <c r="R928" s="335"/>
      <c r="S928" s="336">
        <f t="shared" si="90"/>
        <v>0</v>
      </c>
      <c r="T928" s="337">
        <f t="shared" si="91"/>
        <v>0</v>
      </c>
      <c r="U928" s="336">
        <f t="shared" si="92"/>
        <v>0</v>
      </c>
      <c r="V928" s="336">
        <f t="shared" si="93"/>
        <v>0</v>
      </c>
      <c r="W928" s="336">
        <f t="shared" si="94"/>
        <v>0</v>
      </c>
    </row>
    <row r="929" s="213" customFormat="1" hidden="1" spans="1:23">
      <c r="A929" s="278"/>
      <c r="B929" s="67"/>
      <c r="C929" s="279"/>
      <c r="D929" s="280">
        <f>SUMPRODUCT((Archives!$N$1005:$N$10000=Lang!A$4)*(Archives!$F$1005:$F$10000=$A929)*-Archives!$A$1005:$A$10000)+SUMPRODUCT((Archives!$N$1005:$N$10000=Lang!A$5)*(Archives!$F$1005:$F$10000=$A929)*-Archives!$A$1005:$A$10000)-$C929+$I929</f>
        <v>0</v>
      </c>
      <c r="E929" s="281"/>
      <c r="F929" s="282"/>
      <c r="G929" s="283"/>
      <c r="H929" s="284"/>
      <c r="I929" s="319"/>
      <c r="J929" s="320"/>
      <c r="K929" s="321"/>
      <c r="L929" s="322"/>
      <c r="M929" s="323"/>
      <c r="N929" s="324"/>
      <c r="O929" s="325">
        <f t="shared" si="89"/>
        <v>0</v>
      </c>
      <c r="P929" s="326"/>
      <c r="Q929" s="338">
        <f>IF(ISBLANK(A929),0,IF(Set!$F$2="TTC",IF(P929=1,O929-(O929*100)/(100+Set!$C$2),(IF(P929=2,O929-(O929*100)/(100+Set!$C$3),0))),IF(P929=1,O929*Set!$C$2/(100),(IF(P929=2,O929*Set!$C$3/(100),0)))))</f>
        <v>0</v>
      </c>
      <c r="R929" s="335"/>
      <c r="S929" s="336">
        <f t="shared" si="90"/>
        <v>0</v>
      </c>
      <c r="T929" s="337">
        <f t="shared" si="91"/>
        <v>0</v>
      </c>
      <c r="U929" s="336">
        <f t="shared" si="92"/>
        <v>0</v>
      </c>
      <c r="V929" s="336">
        <f t="shared" si="93"/>
        <v>0</v>
      </c>
      <c r="W929" s="336">
        <f t="shared" si="94"/>
        <v>0</v>
      </c>
    </row>
    <row r="930" s="213" customFormat="1" hidden="1" spans="1:23">
      <c r="A930" s="278"/>
      <c r="B930" s="67"/>
      <c r="C930" s="279"/>
      <c r="D930" s="280">
        <f>SUMPRODUCT((Archives!$N$1005:$N$10000=Lang!A$4)*(Archives!$F$1005:$F$10000=$A930)*-Archives!$A$1005:$A$10000)+SUMPRODUCT((Archives!$N$1005:$N$10000=Lang!A$5)*(Archives!$F$1005:$F$10000=$A930)*-Archives!$A$1005:$A$10000)-$C930+$I930</f>
        <v>0</v>
      </c>
      <c r="E930" s="281"/>
      <c r="F930" s="282"/>
      <c r="G930" s="283"/>
      <c r="H930" s="284"/>
      <c r="I930" s="319"/>
      <c r="J930" s="320"/>
      <c r="K930" s="321"/>
      <c r="L930" s="322"/>
      <c r="M930" s="323"/>
      <c r="N930" s="324"/>
      <c r="O930" s="325">
        <f t="shared" si="89"/>
        <v>0</v>
      </c>
      <c r="P930" s="326"/>
      <c r="Q930" s="338">
        <f>IF(ISBLANK(A930),0,IF(Set!$F$2="TTC",IF(P930=1,O930-(O930*100)/(100+Set!$C$2),(IF(P930=2,O930-(O930*100)/(100+Set!$C$3),0))),IF(P930=1,O930*Set!$C$2/(100),(IF(P930=2,O930*Set!$C$3/(100),0)))))</f>
        <v>0</v>
      </c>
      <c r="R930" s="335"/>
      <c r="S930" s="336">
        <f t="shared" si="90"/>
        <v>0</v>
      </c>
      <c r="T930" s="337">
        <f t="shared" si="91"/>
        <v>0</v>
      </c>
      <c r="U930" s="336">
        <f t="shared" si="92"/>
        <v>0</v>
      </c>
      <c r="V930" s="336">
        <f t="shared" si="93"/>
        <v>0</v>
      </c>
      <c r="W930" s="336">
        <f t="shared" si="94"/>
        <v>0</v>
      </c>
    </row>
    <row r="931" s="213" customFormat="1" hidden="1" spans="1:23">
      <c r="A931" s="278"/>
      <c r="B931" s="67"/>
      <c r="C931" s="279"/>
      <c r="D931" s="280">
        <f>SUMPRODUCT((Archives!$N$1005:$N$10000=Lang!A$4)*(Archives!$F$1005:$F$10000=$A931)*-Archives!$A$1005:$A$10000)+SUMPRODUCT((Archives!$N$1005:$N$10000=Lang!A$5)*(Archives!$F$1005:$F$10000=$A931)*-Archives!$A$1005:$A$10000)-$C931+$I931</f>
        <v>0</v>
      </c>
      <c r="E931" s="281"/>
      <c r="F931" s="282"/>
      <c r="G931" s="283"/>
      <c r="H931" s="284"/>
      <c r="I931" s="319"/>
      <c r="J931" s="320"/>
      <c r="K931" s="321"/>
      <c r="L931" s="322"/>
      <c r="M931" s="323"/>
      <c r="N931" s="324"/>
      <c r="O931" s="325">
        <f t="shared" si="89"/>
        <v>0</v>
      </c>
      <c r="P931" s="326"/>
      <c r="Q931" s="338">
        <f>IF(ISBLANK(A931),0,IF(Set!$F$2="TTC",IF(P931=1,O931-(O931*100)/(100+Set!$C$2),(IF(P931=2,O931-(O931*100)/(100+Set!$C$3),0))),IF(P931=1,O931*Set!$C$2/(100),(IF(P931=2,O931*Set!$C$3/(100),0)))))</f>
        <v>0</v>
      </c>
      <c r="R931" s="335"/>
      <c r="S931" s="336">
        <f t="shared" si="90"/>
        <v>0</v>
      </c>
      <c r="T931" s="337">
        <f t="shared" si="91"/>
        <v>0</v>
      </c>
      <c r="U931" s="336">
        <f t="shared" si="92"/>
        <v>0</v>
      </c>
      <c r="V931" s="336">
        <f t="shared" si="93"/>
        <v>0</v>
      </c>
      <c r="W931" s="336">
        <f t="shared" si="94"/>
        <v>0</v>
      </c>
    </row>
    <row r="932" s="213" customFormat="1" hidden="1" spans="1:23">
      <c r="A932" s="278"/>
      <c r="B932" s="67"/>
      <c r="C932" s="279"/>
      <c r="D932" s="280">
        <f>SUMPRODUCT((Archives!$N$1005:$N$10000=Lang!A$4)*(Archives!$F$1005:$F$10000=$A932)*-Archives!$A$1005:$A$10000)+SUMPRODUCT((Archives!$N$1005:$N$10000=Lang!A$5)*(Archives!$F$1005:$F$10000=$A932)*-Archives!$A$1005:$A$10000)-$C932+$I932</f>
        <v>0</v>
      </c>
      <c r="E932" s="281"/>
      <c r="F932" s="282"/>
      <c r="G932" s="283"/>
      <c r="H932" s="284"/>
      <c r="I932" s="319"/>
      <c r="J932" s="320"/>
      <c r="K932" s="321"/>
      <c r="L932" s="322"/>
      <c r="M932" s="323"/>
      <c r="N932" s="324"/>
      <c r="O932" s="325">
        <f t="shared" si="89"/>
        <v>0</v>
      </c>
      <c r="P932" s="326"/>
      <c r="Q932" s="338">
        <f>IF(ISBLANK(A932),0,IF(Set!$F$2="TTC",IF(P932=1,O932-(O932*100)/(100+Set!$C$2),(IF(P932=2,O932-(O932*100)/(100+Set!$C$3),0))),IF(P932=1,O932*Set!$C$2/(100),(IF(P932=2,O932*Set!$C$3/(100),0)))))</f>
        <v>0</v>
      </c>
      <c r="R932" s="335"/>
      <c r="S932" s="336">
        <f t="shared" si="90"/>
        <v>0</v>
      </c>
      <c r="T932" s="337">
        <f t="shared" si="91"/>
        <v>0</v>
      </c>
      <c r="U932" s="336">
        <f t="shared" si="92"/>
        <v>0</v>
      </c>
      <c r="V932" s="336">
        <f t="shared" si="93"/>
        <v>0</v>
      </c>
      <c r="W932" s="336">
        <f t="shared" si="94"/>
        <v>0</v>
      </c>
    </row>
    <row r="933" s="213" customFormat="1" hidden="1" spans="1:23">
      <c r="A933" s="278"/>
      <c r="B933" s="67"/>
      <c r="C933" s="279"/>
      <c r="D933" s="280">
        <f>SUMPRODUCT((Archives!$N$1005:$N$10000=Lang!A$4)*(Archives!$F$1005:$F$10000=$A933)*-Archives!$A$1005:$A$10000)+SUMPRODUCT((Archives!$N$1005:$N$10000=Lang!A$5)*(Archives!$F$1005:$F$10000=$A933)*-Archives!$A$1005:$A$10000)-$C933+$I933</f>
        <v>0</v>
      </c>
      <c r="E933" s="281"/>
      <c r="F933" s="282"/>
      <c r="G933" s="283"/>
      <c r="H933" s="284"/>
      <c r="I933" s="319"/>
      <c r="J933" s="320"/>
      <c r="K933" s="321"/>
      <c r="L933" s="322"/>
      <c r="M933" s="323"/>
      <c r="N933" s="324"/>
      <c r="O933" s="325">
        <f t="shared" si="89"/>
        <v>0</v>
      </c>
      <c r="P933" s="326"/>
      <c r="Q933" s="338">
        <f>IF(ISBLANK(A933),0,IF(Set!$F$2="TTC",IF(P933=1,O933-(O933*100)/(100+Set!$C$2),(IF(P933=2,O933-(O933*100)/(100+Set!$C$3),0))),IF(P933=1,O933*Set!$C$2/(100),(IF(P933=2,O933*Set!$C$3/(100),0)))))</f>
        <v>0</v>
      </c>
      <c r="R933" s="335"/>
      <c r="S933" s="336">
        <f t="shared" si="90"/>
        <v>0</v>
      </c>
      <c r="T933" s="337">
        <f t="shared" si="91"/>
        <v>0</v>
      </c>
      <c r="U933" s="336">
        <f t="shared" si="92"/>
        <v>0</v>
      </c>
      <c r="V933" s="336">
        <f t="shared" si="93"/>
        <v>0</v>
      </c>
      <c r="W933" s="336">
        <f t="shared" si="94"/>
        <v>0</v>
      </c>
    </row>
    <row r="934" s="213" customFormat="1" hidden="1" spans="1:23">
      <c r="A934" s="278"/>
      <c r="B934" s="67"/>
      <c r="C934" s="279"/>
      <c r="D934" s="280">
        <f>SUMPRODUCT((Archives!$N$1005:$N$10000=Lang!A$4)*(Archives!$F$1005:$F$10000=$A934)*-Archives!$A$1005:$A$10000)+SUMPRODUCT((Archives!$N$1005:$N$10000=Lang!A$5)*(Archives!$F$1005:$F$10000=$A934)*-Archives!$A$1005:$A$10000)-$C934+$I934</f>
        <v>0</v>
      </c>
      <c r="E934" s="281"/>
      <c r="F934" s="282"/>
      <c r="G934" s="283"/>
      <c r="H934" s="284"/>
      <c r="I934" s="319"/>
      <c r="J934" s="320"/>
      <c r="K934" s="321"/>
      <c r="L934" s="322"/>
      <c r="M934" s="323"/>
      <c r="N934" s="324"/>
      <c r="O934" s="325">
        <f t="shared" si="89"/>
        <v>0</v>
      </c>
      <c r="P934" s="326"/>
      <c r="Q934" s="338">
        <f>IF(ISBLANK(A934),0,IF(Set!$F$2="TTC",IF(P934=1,O934-(O934*100)/(100+Set!$C$2),(IF(P934=2,O934-(O934*100)/(100+Set!$C$3),0))),IF(P934=1,O934*Set!$C$2/(100),(IF(P934=2,O934*Set!$C$3/(100),0)))))</f>
        <v>0</v>
      </c>
      <c r="R934" s="335"/>
      <c r="S934" s="336">
        <f t="shared" si="90"/>
        <v>0</v>
      </c>
      <c r="T934" s="337">
        <f t="shared" si="91"/>
        <v>0</v>
      </c>
      <c r="U934" s="336">
        <f t="shared" si="92"/>
        <v>0</v>
      </c>
      <c r="V934" s="336">
        <f t="shared" si="93"/>
        <v>0</v>
      </c>
      <c r="W934" s="336">
        <f t="shared" si="94"/>
        <v>0</v>
      </c>
    </row>
    <row r="935" s="213" customFormat="1" hidden="1" spans="1:23">
      <c r="A935" s="278"/>
      <c r="B935" s="67"/>
      <c r="C935" s="279"/>
      <c r="D935" s="280">
        <f>SUMPRODUCT((Archives!$N$1005:$N$10000=Lang!A$4)*(Archives!$F$1005:$F$10000=$A935)*-Archives!$A$1005:$A$10000)+SUMPRODUCT((Archives!$N$1005:$N$10000=Lang!A$5)*(Archives!$F$1005:$F$10000=$A935)*-Archives!$A$1005:$A$10000)-$C935+$I935</f>
        <v>0</v>
      </c>
      <c r="E935" s="281"/>
      <c r="F935" s="282"/>
      <c r="G935" s="283"/>
      <c r="H935" s="284"/>
      <c r="I935" s="319"/>
      <c r="J935" s="320"/>
      <c r="K935" s="321"/>
      <c r="L935" s="322"/>
      <c r="M935" s="323"/>
      <c r="N935" s="324"/>
      <c r="O935" s="325">
        <f t="shared" si="89"/>
        <v>0</v>
      </c>
      <c r="P935" s="326"/>
      <c r="Q935" s="338">
        <f>IF(ISBLANK(A935),0,IF(Set!$F$2="TTC",IF(P935=1,O935-(O935*100)/(100+Set!$C$2),(IF(P935=2,O935-(O935*100)/(100+Set!$C$3),0))),IF(P935=1,O935*Set!$C$2/(100),(IF(P935=2,O935*Set!$C$3/(100),0)))))</f>
        <v>0</v>
      </c>
      <c r="R935" s="335"/>
      <c r="S935" s="336">
        <f t="shared" si="90"/>
        <v>0</v>
      </c>
      <c r="T935" s="337">
        <f t="shared" si="91"/>
        <v>0</v>
      </c>
      <c r="U935" s="336">
        <f t="shared" si="92"/>
        <v>0</v>
      </c>
      <c r="V935" s="336">
        <f t="shared" si="93"/>
        <v>0</v>
      </c>
      <c r="W935" s="336">
        <f t="shared" si="94"/>
        <v>0</v>
      </c>
    </row>
    <row r="936" s="213" customFormat="1" hidden="1" spans="1:23">
      <c r="A936" s="278"/>
      <c r="B936" s="67"/>
      <c r="C936" s="279"/>
      <c r="D936" s="280">
        <f>SUMPRODUCT((Archives!$N$1005:$N$10000=Lang!A$4)*(Archives!$F$1005:$F$10000=$A936)*-Archives!$A$1005:$A$10000)+SUMPRODUCT((Archives!$N$1005:$N$10000=Lang!A$5)*(Archives!$F$1005:$F$10000=$A936)*-Archives!$A$1005:$A$10000)-$C936+$I936</f>
        <v>0</v>
      </c>
      <c r="E936" s="281"/>
      <c r="F936" s="282"/>
      <c r="G936" s="283"/>
      <c r="H936" s="284"/>
      <c r="I936" s="319"/>
      <c r="J936" s="320"/>
      <c r="K936" s="321"/>
      <c r="L936" s="322"/>
      <c r="M936" s="323"/>
      <c r="N936" s="324"/>
      <c r="O936" s="325">
        <f t="shared" si="89"/>
        <v>0</v>
      </c>
      <c r="P936" s="326"/>
      <c r="Q936" s="338">
        <f>IF(ISBLANK(A936),0,IF(Set!$F$2="TTC",IF(P936=1,O936-(O936*100)/(100+Set!$C$2),(IF(P936=2,O936-(O936*100)/(100+Set!$C$3),0))),IF(P936=1,O936*Set!$C$2/(100),(IF(P936=2,O936*Set!$C$3/(100),0)))))</f>
        <v>0</v>
      </c>
      <c r="R936" s="335"/>
      <c r="S936" s="336">
        <f t="shared" si="90"/>
        <v>0</v>
      </c>
      <c r="T936" s="337">
        <f t="shared" si="91"/>
        <v>0</v>
      </c>
      <c r="U936" s="336">
        <f t="shared" si="92"/>
        <v>0</v>
      </c>
      <c r="V936" s="336">
        <f t="shared" si="93"/>
        <v>0</v>
      </c>
      <c r="W936" s="336">
        <f t="shared" si="94"/>
        <v>0</v>
      </c>
    </row>
    <row r="937" s="213" customFormat="1" hidden="1" spans="1:23">
      <c r="A937" s="278"/>
      <c r="B937" s="67"/>
      <c r="C937" s="279"/>
      <c r="D937" s="280">
        <f>SUMPRODUCT((Archives!$N$1005:$N$10000=Lang!A$4)*(Archives!$F$1005:$F$10000=$A937)*-Archives!$A$1005:$A$10000)+SUMPRODUCT((Archives!$N$1005:$N$10000=Lang!A$5)*(Archives!$F$1005:$F$10000=$A937)*-Archives!$A$1005:$A$10000)-$C937+$I937</f>
        <v>0</v>
      </c>
      <c r="E937" s="281"/>
      <c r="F937" s="282"/>
      <c r="G937" s="283"/>
      <c r="H937" s="284"/>
      <c r="I937" s="319"/>
      <c r="J937" s="320"/>
      <c r="K937" s="321"/>
      <c r="L937" s="322"/>
      <c r="M937" s="323"/>
      <c r="N937" s="324"/>
      <c r="O937" s="325">
        <f t="shared" si="89"/>
        <v>0</v>
      </c>
      <c r="P937" s="326"/>
      <c r="Q937" s="338">
        <f>IF(ISBLANK(A937),0,IF(Set!$F$2="TTC",IF(P937=1,O937-(O937*100)/(100+Set!$C$2),(IF(P937=2,O937-(O937*100)/(100+Set!$C$3),0))),IF(P937=1,O937*Set!$C$2/(100),(IF(P937=2,O937*Set!$C$3/(100),0)))))</f>
        <v>0</v>
      </c>
      <c r="R937" s="335"/>
      <c r="S937" s="336">
        <f t="shared" si="90"/>
        <v>0</v>
      </c>
      <c r="T937" s="337">
        <f t="shared" si="91"/>
        <v>0</v>
      </c>
      <c r="U937" s="336">
        <f t="shared" si="92"/>
        <v>0</v>
      </c>
      <c r="V937" s="336">
        <f t="shared" si="93"/>
        <v>0</v>
      </c>
      <c r="W937" s="336">
        <f t="shared" si="94"/>
        <v>0</v>
      </c>
    </row>
    <row r="938" s="213" customFormat="1" hidden="1" spans="1:23">
      <c r="A938" s="278"/>
      <c r="B938" s="67"/>
      <c r="C938" s="279"/>
      <c r="D938" s="280">
        <f>SUMPRODUCT((Archives!$N$1005:$N$10000=Lang!A$4)*(Archives!$F$1005:$F$10000=$A938)*-Archives!$A$1005:$A$10000)+SUMPRODUCT((Archives!$N$1005:$N$10000=Lang!A$5)*(Archives!$F$1005:$F$10000=$A938)*-Archives!$A$1005:$A$10000)-$C938+$I938</f>
        <v>0</v>
      </c>
      <c r="E938" s="281"/>
      <c r="F938" s="282"/>
      <c r="G938" s="283"/>
      <c r="H938" s="284"/>
      <c r="I938" s="319"/>
      <c r="J938" s="320"/>
      <c r="K938" s="321"/>
      <c r="L938" s="322"/>
      <c r="M938" s="323"/>
      <c r="N938" s="324"/>
      <c r="O938" s="325">
        <f t="shared" si="89"/>
        <v>0</v>
      </c>
      <c r="P938" s="326"/>
      <c r="Q938" s="338">
        <f>IF(ISBLANK(A938),0,IF(Set!$F$2="TTC",IF(P938=1,O938-(O938*100)/(100+Set!$C$2),(IF(P938=2,O938-(O938*100)/(100+Set!$C$3),0))),IF(P938=1,O938*Set!$C$2/(100),(IF(P938=2,O938*Set!$C$3/(100),0)))))</f>
        <v>0</v>
      </c>
      <c r="R938" s="335"/>
      <c r="S938" s="336">
        <f t="shared" si="90"/>
        <v>0</v>
      </c>
      <c r="T938" s="337">
        <f t="shared" si="91"/>
        <v>0</v>
      </c>
      <c r="U938" s="336">
        <f t="shared" si="92"/>
        <v>0</v>
      </c>
      <c r="V938" s="336">
        <f t="shared" si="93"/>
        <v>0</v>
      </c>
      <c r="W938" s="336">
        <f t="shared" si="94"/>
        <v>0</v>
      </c>
    </row>
    <row r="939" s="213" customFormat="1" hidden="1" spans="1:23">
      <c r="A939" s="278"/>
      <c r="B939" s="67"/>
      <c r="C939" s="279"/>
      <c r="D939" s="280">
        <f>SUMPRODUCT((Archives!$N$1005:$N$10000=Lang!A$4)*(Archives!$F$1005:$F$10000=$A939)*-Archives!$A$1005:$A$10000)+SUMPRODUCT((Archives!$N$1005:$N$10000=Lang!A$5)*(Archives!$F$1005:$F$10000=$A939)*-Archives!$A$1005:$A$10000)-$C939+$I939</f>
        <v>0</v>
      </c>
      <c r="E939" s="281"/>
      <c r="F939" s="282"/>
      <c r="G939" s="283"/>
      <c r="H939" s="284"/>
      <c r="I939" s="319"/>
      <c r="J939" s="320"/>
      <c r="K939" s="321"/>
      <c r="L939" s="322"/>
      <c r="M939" s="323"/>
      <c r="N939" s="324"/>
      <c r="O939" s="325">
        <f t="shared" si="89"/>
        <v>0</v>
      </c>
      <c r="P939" s="326"/>
      <c r="Q939" s="338">
        <f>IF(ISBLANK(A939),0,IF(Set!$F$2="TTC",IF(P939=1,O939-(O939*100)/(100+Set!$C$2),(IF(P939=2,O939-(O939*100)/(100+Set!$C$3),0))),IF(P939=1,O939*Set!$C$2/(100),(IF(P939=2,O939*Set!$C$3/(100),0)))))</f>
        <v>0</v>
      </c>
      <c r="R939" s="335"/>
      <c r="S939" s="336">
        <f t="shared" si="90"/>
        <v>0</v>
      </c>
      <c r="T939" s="337">
        <f t="shared" si="91"/>
        <v>0</v>
      </c>
      <c r="U939" s="336">
        <f t="shared" si="92"/>
        <v>0</v>
      </c>
      <c r="V939" s="336">
        <f t="shared" si="93"/>
        <v>0</v>
      </c>
      <c r="W939" s="336">
        <f t="shared" si="94"/>
        <v>0</v>
      </c>
    </row>
    <row r="940" s="213" customFormat="1" hidden="1" spans="1:23">
      <c r="A940" s="278"/>
      <c r="B940" s="67"/>
      <c r="C940" s="279"/>
      <c r="D940" s="280">
        <f>SUMPRODUCT((Archives!$N$1005:$N$10000=Lang!A$4)*(Archives!$F$1005:$F$10000=$A940)*-Archives!$A$1005:$A$10000)+SUMPRODUCT((Archives!$N$1005:$N$10000=Lang!A$5)*(Archives!$F$1005:$F$10000=$A940)*-Archives!$A$1005:$A$10000)-$C940+$I940</f>
        <v>0</v>
      </c>
      <c r="E940" s="281"/>
      <c r="F940" s="282"/>
      <c r="G940" s="283"/>
      <c r="H940" s="284"/>
      <c r="I940" s="319"/>
      <c r="J940" s="320"/>
      <c r="K940" s="321"/>
      <c r="L940" s="322"/>
      <c r="M940" s="323"/>
      <c r="N940" s="324"/>
      <c r="O940" s="325">
        <f t="shared" si="89"/>
        <v>0</v>
      </c>
      <c r="P940" s="326"/>
      <c r="Q940" s="338">
        <f>IF(ISBLANK(A940),0,IF(Set!$F$2="TTC",IF(P940=1,O940-(O940*100)/(100+Set!$C$2),(IF(P940=2,O940-(O940*100)/(100+Set!$C$3),0))),IF(P940=1,O940*Set!$C$2/(100),(IF(P940=2,O940*Set!$C$3/(100),0)))))</f>
        <v>0</v>
      </c>
      <c r="R940" s="335"/>
      <c r="S940" s="336">
        <f t="shared" si="90"/>
        <v>0</v>
      </c>
      <c r="T940" s="337">
        <f t="shared" si="91"/>
        <v>0</v>
      </c>
      <c r="U940" s="336">
        <f t="shared" si="92"/>
        <v>0</v>
      </c>
      <c r="V940" s="336">
        <f t="shared" si="93"/>
        <v>0</v>
      </c>
      <c r="W940" s="336">
        <f t="shared" si="94"/>
        <v>0</v>
      </c>
    </row>
    <row r="941" s="213" customFormat="1" hidden="1" spans="1:23">
      <c r="A941" s="278"/>
      <c r="B941" s="67"/>
      <c r="C941" s="279"/>
      <c r="D941" s="280">
        <f>SUMPRODUCT((Archives!$N$1005:$N$10000=Lang!A$4)*(Archives!$F$1005:$F$10000=$A941)*-Archives!$A$1005:$A$10000)+SUMPRODUCT((Archives!$N$1005:$N$10000=Lang!A$5)*(Archives!$F$1005:$F$10000=$A941)*-Archives!$A$1005:$A$10000)-$C941+$I941</f>
        <v>0</v>
      </c>
      <c r="E941" s="281"/>
      <c r="F941" s="282"/>
      <c r="G941" s="283"/>
      <c r="H941" s="284"/>
      <c r="I941" s="319"/>
      <c r="J941" s="320"/>
      <c r="K941" s="321"/>
      <c r="L941" s="322"/>
      <c r="M941" s="323"/>
      <c r="N941" s="324"/>
      <c r="O941" s="325">
        <f t="shared" si="89"/>
        <v>0</v>
      </c>
      <c r="P941" s="326"/>
      <c r="Q941" s="338">
        <f>IF(ISBLANK(A941),0,IF(Set!$F$2="TTC",IF(P941=1,O941-(O941*100)/(100+Set!$C$2),(IF(P941=2,O941-(O941*100)/(100+Set!$C$3),0))),IF(P941=1,O941*Set!$C$2/(100),(IF(P941=2,O941*Set!$C$3/(100),0)))))</f>
        <v>0</v>
      </c>
      <c r="R941" s="335"/>
      <c r="S941" s="336">
        <f t="shared" si="90"/>
        <v>0</v>
      </c>
      <c r="T941" s="337">
        <f t="shared" si="91"/>
        <v>0</v>
      </c>
      <c r="U941" s="336">
        <f t="shared" si="92"/>
        <v>0</v>
      </c>
      <c r="V941" s="336">
        <f t="shared" si="93"/>
        <v>0</v>
      </c>
      <c r="W941" s="336">
        <f t="shared" si="94"/>
        <v>0</v>
      </c>
    </row>
    <row r="942" s="213" customFormat="1" hidden="1" spans="1:23">
      <c r="A942" s="278"/>
      <c r="B942" s="67"/>
      <c r="C942" s="279"/>
      <c r="D942" s="280">
        <f>SUMPRODUCT((Archives!$N$1005:$N$10000=Lang!A$4)*(Archives!$F$1005:$F$10000=$A942)*-Archives!$A$1005:$A$10000)+SUMPRODUCT((Archives!$N$1005:$N$10000=Lang!A$5)*(Archives!$F$1005:$F$10000=$A942)*-Archives!$A$1005:$A$10000)-$C942+$I942</f>
        <v>0</v>
      </c>
      <c r="E942" s="281"/>
      <c r="F942" s="282"/>
      <c r="G942" s="283"/>
      <c r="H942" s="284"/>
      <c r="I942" s="319"/>
      <c r="J942" s="320"/>
      <c r="K942" s="321"/>
      <c r="L942" s="322"/>
      <c r="M942" s="323"/>
      <c r="N942" s="324"/>
      <c r="O942" s="325">
        <f t="shared" si="89"/>
        <v>0</v>
      </c>
      <c r="P942" s="326"/>
      <c r="Q942" s="338">
        <f>IF(ISBLANK(A942),0,IF(Set!$F$2="TTC",IF(P942=1,O942-(O942*100)/(100+Set!$C$2),(IF(P942=2,O942-(O942*100)/(100+Set!$C$3),0))),IF(P942=1,O942*Set!$C$2/(100),(IF(P942=2,O942*Set!$C$3/(100),0)))))</f>
        <v>0</v>
      </c>
      <c r="R942" s="335"/>
      <c r="S942" s="336">
        <f t="shared" si="90"/>
        <v>0</v>
      </c>
      <c r="T942" s="337">
        <f t="shared" si="91"/>
        <v>0</v>
      </c>
      <c r="U942" s="336">
        <f t="shared" si="92"/>
        <v>0</v>
      </c>
      <c r="V942" s="336">
        <f t="shared" si="93"/>
        <v>0</v>
      </c>
      <c r="W942" s="336">
        <f t="shared" si="94"/>
        <v>0</v>
      </c>
    </row>
    <row r="943" s="213" customFormat="1" hidden="1" spans="1:23">
      <c r="A943" s="278"/>
      <c r="B943" s="67"/>
      <c r="C943" s="279"/>
      <c r="D943" s="280">
        <f>SUMPRODUCT((Archives!$N$1005:$N$10000=Lang!A$4)*(Archives!$F$1005:$F$10000=$A943)*-Archives!$A$1005:$A$10000)+SUMPRODUCT((Archives!$N$1005:$N$10000=Lang!A$5)*(Archives!$F$1005:$F$10000=$A943)*-Archives!$A$1005:$A$10000)-$C943+$I943</f>
        <v>0</v>
      </c>
      <c r="E943" s="281"/>
      <c r="F943" s="282"/>
      <c r="G943" s="283"/>
      <c r="H943" s="284"/>
      <c r="I943" s="319"/>
      <c r="J943" s="320"/>
      <c r="K943" s="321"/>
      <c r="L943" s="322"/>
      <c r="M943" s="323"/>
      <c r="N943" s="324"/>
      <c r="O943" s="325">
        <f t="shared" si="89"/>
        <v>0</v>
      </c>
      <c r="P943" s="326"/>
      <c r="Q943" s="338">
        <f>IF(ISBLANK(A943),0,IF(Set!$F$2="TTC",IF(P943=1,O943-(O943*100)/(100+Set!$C$2),(IF(P943=2,O943-(O943*100)/(100+Set!$C$3),0))),IF(P943=1,O943*Set!$C$2/(100),(IF(P943=2,O943*Set!$C$3/(100),0)))))</f>
        <v>0</v>
      </c>
      <c r="R943" s="335"/>
      <c r="S943" s="336">
        <f t="shared" si="90"/>
        <v>0</v>
      </c>
      <c r="T943" s="337">
        <f t="shared" si="91"/>
        <v>0</v>
      </c>
      <c r="U943" s="336">
        <f t="shared" si="92"/>
        <v>0</v>
      </c>
      <c r="V943" s="336">
        <f t="shared" si="93"/>
        <v>0</v>
      </c>
      <c r="W943" s="336">
        <f t="shared" si="94"/>
        <v>0</v>
      </c>
    </row>
    <row r="944" s="213" customFormat="1" hidden="1" spans="1:23">
      <c r="A944" s="278"/>
      <c r="B944" s="67"/>
      <c r="C944" s="279"/>
      <c r="D944" s="280">
        <f>SUMPRODUCT((Archives!$N$1005:$N$10000=Lang!A$4)*(Archives!$F$1005:$F$10000=$A944)*-Archives!$A$1005:$A$10000)+SUMPRODUCT((Archives!$N$1005:$N$10000=Lang!A$5)*(Archives!$F$1005:$F$10000=$A944)*-Archives!$A$1005:$A$10000)-$C944+$I944</f>
        <v>0</v>
      </c>
      <c r="E944" s="281"/>
      <c r="F944" s="282"/>
      <c r="G944" s="283"/>
      <c r="H944" s="284"/>
      <c r="I944" s="319"/>
      <c r="J944" s="320"/>
      <c r="K944" s="321"/>
      <c r="L944" s="322"/>
      <c r="M944" s="323"/>
      <c r="N944" s="324"/>
      <c r="O944" s="325">
        <f t="shared" si="89"/>
        <v>0</v>
      </c>
      <c r="P944" s="326"/>
      <c r="Q944" s="338">
        <f>IF(ISBLANK(A944),0,IF(Set!$F$2="TTC",IF(P944=1,O944-(O944*100)/(100+Set!$C$2),(IF(P944=2,O944-(O944*100)/(100+Set!$C$3),0))),IF(P944=1,O944*Set!$C$2/(100),(IF(P944=2,O944*Set!$C$3/(100),0)))))</f>
        <v>0</v>
      </c>
      <c r="R944" s="335"/>
      <c r="S944" s="336">
        <f t="shared" si="90"/>
        <v>0</v>
      </c>
      <c r="T944" s="337">
        <f t="shared" si="91"/>
        <v>0</v>
      </c>
      <c r="U944" s="336">
        <f t="shared" si="92"/>
        <v>0</v>
      </c>
      <c r="V944" s="336">
        <f t="shared" si="93"/>
        <v>0</v>
      </c>
      <c r="W944" s="336">
        <f t="shared" si="94"/>
        <v>0</v>
      </c>
    </row>
    <row r="945" s="213" customFormat="1" hidden="1" spans="1:23">
      <c r="A945" s="278"/>
      <c r="B945" s="67"/>
      <c r="C945" s="279"/>
      <c r="D945" s="280">
        <f>SUMPRODUCT((Archives!$N$1005:$N$10000=Lang!A$4)*(Archives!$F$1005:$F$10000=$A945)*-Archives!$A$1005:$A$10000)+SUMPRODUCT((Archives!$N$1005:$N$10000=Lang!A$5)*(Archives!$F$1005:$F$10000=$A945)*-Archives!$A$1005:$A$10000)-$C945+$I945</f>
        <v>0</v>
      </c>
      <c r="E945" s="281"/>
      <c r="F945" s="282"/>
      <c r="G945" s="283"/>
      <c r="H945" s="284"/>
      <c r="I945" s="319"/>
      <c r="J945" s="320"/>
      <c r="K945" s="321"/>
      <c r="L945" s="322"/>
      <c r="M945" s="323"/>
      <c r="N945" s="324"/>
      <c r="O945" s="325">
        <f t="shared" si="89"/>
        <v>0</v>
      </c>
      <c r="P945" s="326"/>
      <c r="Q945" s="338">
        <f>IF(ISBLANK(A945),0,IF(Set!$F$2="TTC",IF(P945=1,O945-(O945*100)/(100+Set!$C$2),(IF(P945=2,O945-(O945*100)/(100+Set!$C$3),0))),IF(P945=1,O945*Set!$C$2/(100),(IF(P945=2,O945*Set!$C$3/(100),0)))))</f>
        <v>0</v>
      </c>
      <c r="R945" s="335"/>
      <c r="S945" s="336">
        <f t="shared" si="90"/>
        <v>0</v>
      </c>
      <c r="T945" s="337">
        <f t="shared" si="91"/>
        <v>0</v>
      </c>
      <c r="U945" s="336">
        <f t="shared" si="92"/>
        <v>0</v>
      </c>
      <c r="V945" s="336">
        <f t="shared" si="93"/>
        <v>0</v>
      </c>
      <c r="W945" s="336">
        <f t="shared" si="94"/>
        <v>0</v>
      </c>
    </row>
    <row r="946" s="213" customFormat="1" hidden="1" spans="1:23">
      <c r="A946" s="278"/>
      <c r="B946" s="67"/>
      <c r="C946" s="279"/>
      <c r="D946" s="280">
        <f>SUMPRODUCT((Archives!$N$1005:$N$10000=Lang!A$4)*(Archives!$F$1005:$F$10000=$A946)*-Archives!$A$1005:$A$10000)+SUMPRODUCT((Archives!$N$1005:$N$10000=Lang!A$5)*(Archives!$F$1005:$F$10000=$A946)*-Archives!$A$1005:$A$10000)-$C946+$I946</f>
        <v>0</v>
      </c>
      <c r="E946" s="281"/>
      <c r="F946" s="282"/>
      <c r="G946" s="283"/>
      <c r="H946" s="284"/>
      <c r="I946" s="319"/>
      <c r="J946" s="320"/>
      <c r="K946" s="321"/>
      <c r="L946" s="322"/>
      <c r="M946" s="323"/>
      <c r="N946" s="324"/>
      <c r="O946" s="325">
        <f t="shared" si="89"/>
        <v>0</v>
      </c>
      <c r="P946" s="326"/>
      <c r="Q946" s="338">
        <f>IF(ISBLANK(A946),0,IF(Set!$F$2="TTC",IF(P946=1,O946-(O946*100)/(100+Set!$C$2),(IF(P946=2,O946-(O946*100)/(100+Set!$C$3),0))),IF(P946=1,O946*Set!$C$2/(100),(IF(P946=2,O946*Set!$C$3/(100),0)))))</f>
        <v>0</v>
      </c>
      <c r="R946" s="335"/>
      <c r="S946" s="336">
        <f t="shared" si="90"/>
        <v>0</v>
      </c>
      <c r="T946" s="337">
        <f t="shared" si="91"/>
        <v>0</v>
      </c>
      <c r="U946" s="336">
        <f t="shared" si="92"/>
        <v>0</v>
      </c>
      <c r="V946" s="336">
        <f t="shared" si="93"/>
        <v>0</v>
      </c>
      <c r="W946" s="336">
        <f t="shared" si="94"/>
        <v>0</v>
      </c>
    </row>
    <row r="947" s="213" customFormat="1" hidden="1" spans="1:23">
      <c r="A947" s="278"/>
      <c r="B947" s="67"/>
      <c r="C947" s="279"/>
      <c r="D947" s="280">
        <f>SUMPRODUCT((Archives!$N$1005:$N$10000=Lang!A$4)*(Archives!$F$1005:$F$10000=$A947)*-Archives!$A$1005:$A$10000)+SUMPRODUCT((Archives!$N$1005:$N$10000=Lang!A$5)*(Archives!$F$1005:$F$10000=$A947)*-Archives!$A$1005:$A$10000)-$C947+$I947</f>
        <v>0</v>
      </c>
      <c r="E947" s="281"/>
      <c r="F947" s="282"/>
      <c r="G947" s="283"/>
      <c r="H947" s="284"/>
      <c r="I947" s="319"/>
      <c r="J947" s="320"/>
      <c r="K947" s="321"/>
      <c r="L947" s="322"/>
      <c r="M947" s="323"/>
      <c r="N947" s="324"/>
      <c r="O947" s="325">
        <f t="shared" si="89"/>
        <v>0</v>
      </c>
      <c r="P947" s="326"/>
      <c r="Q947" s="338">
        <f>IF(ISBLANK(A947),0,IF(Set!$F$2="TTC",IF(P947=1,O947-(O947*100)/(100+Set!$C$2),(IF(P947=2,O947-(O947*100)/(100+Set!$C$3),0))),IF(P947=1,O947*Set!$C$2/(100),(IF(P947=2,O947*Set!$C$3/(100),0)))))</f>
        <v>0</v>
      </c>
      <c r="R947" s="335"/>
      <c r="S947" s="336">
        <f t="shared" si="90"/>
        <v>0</v>
      </c>
      <c r="T947" s="337">
        <f t="shared" si="91"/>
        <v>0</v>
      </c>
      <c r="U947" s="336">
        <f t="shared" si="92"/>
        <v>0</v>
      </c>
      <c r="V947" s="336">
        <f t="shared" si="93"/>
        <v>0</v>
      </c>
      <c r="W947" s="336">
        <f t="shared" si="94"/>
        <v>0</v>
      </c>
    </row>
    <row r="948" s="213" customFormat="1" hidden="1" spans="1:23">
      <c r="A948" s="278"/>
      <c r="B948" s="67"/>
      <c r="C948" s="279"/>
      <c r="D948" s="280">
        <f>SUMPRODUCT((Archives!$N$1005:$N$10000=Lang!A$4)*(Archives!$F$1005:$F$10000=$A948)*-Archives!$A$1005:$A$10000)+SUMPRODUCT((Archives!$N$1005:$N$10000=Lang!A$5)*(Archives!$F$1005:$F$10000=$A948)*-Archives!$A$1005:$A$10000)-$C948+$I948</f>
        <v>0</v>
      </c>
      <c r="E948" s="281"/>
      <c r="F948" s="282"/>
      <c r="G948" s="283"/>
      <c r="H948" s="284"/>
      <c r="I948" s="319"/>
      <c r="J948" s="320"/>
      <c r="K948" s="321"/>
      <c r="L948" s="322"/>
      <c r="M948" s="323"/>
      <c r="N948" s="324"/>
      <c r="O948" s="325">
        <f t="shared" si="89"/>
        <v>0</v>
      </c>
      <c r="P948" s="326"/>
      <c r="Q948" s="338">
        <f>IF(ISBLANK(A948),0,IF(Set!$F$2="TTC",IF(P948=1,O948-(O948*100)/(100+Set!$C$2),(IF(P948=2,O948-(O948*100)/(100+Set!$C$3),0))),IF(P948=1,O948*Set!$C$2/(100),(IF(P948=2,O948*Set!$C$3/(100),0)))))</f>
        <v>0</v>
      </c>
      <c r="R948" s="335"/>
      <c r="S948" s="336">
        <f t="shared" si="90"/>
        <v>0</v>
      </c>
      <c r="T948" s="337">
        <f t="shared" si="91"/>
        <v>0</v>
      </c>
      <c r="U948" s="336">
        <f t="shared" si="92"/>
        <v>0</v>
      </c>
      <c r="V948" s="336">
        <f t="shared" si="93"/>
        <v>0</v>
      </c>
      <c r="W948" s="336">
        <f t="shared" si="94"/>
        <v>0</v>
      </c>
    </row>
    <row r="949" s="213" customFormat="1" hidden="1" spans="1:23">
      <c r="A949" s="278"/>
      <c r="B949" s="67"/>
      <c r="C949" s="279"/>
      <c r="D949" s="280">
        <f>SUMPRODUCT((Archives!$N$1005:$N$10000=Lang!A$4)*(Archives!$F$1005:$F$10000=$A949)*-Archives!$A$1005:$A$10000)+SUMPRODUCT((Archives!$N$1005:$N$10000=Lang!A$5)*(Archives!$F$1005:$F$10000=$A949)*-Archives!$A$1005:$A$10000)-$C949+$I949</f>
        <v>0</v>
      </c>
      <c r="E949" s="281"/>
      <c r="F949" s="282"/>
      <c r="G949" s="283"/>
      <c r="H949" s="284"/>
      <c r="I949" s="319"/>
      <c r="J949" s="320"/>
      <c r="K949" s="321"/>
      <c r="L949" s="322"/>
      <c r="M949" s="323"/>
      <c r="N949" s="324"/>
      <c r="O949" s="325">
        <f t="shared" si="89"/>
        <v>0</v>
      </c>
      <c r="P949" s="326"/>
      <c r="Q949" s="338">
        <f>IF(ISBLANK(A949),0,IF(Set!$F$2="TTC",IF(P949=1,O949-(O949*100)/(100+Set!$C$2),(IF(P949=2,O949-(O949*100)/(100+Set!$C$3),0))),IF(P949=1,O949*Set!$C$2/(100),(IF(P949=2,O949*Set!$C$3/(100),0)))))</f>
        <v>0</v>
      </c>
      <c r="R949" s="335"/>
      <c r="S949" s="336">
        <f t="shared" si="90"/>
        <v>0</v>
      </c>
      <c r="T949" s="337">
        <f t="shared" si="91"/>
        <v>0</v>
      </c>
      <c r="U949" s="336">
        <f t="shared" si="92"/>
        <v>0</v>
      </c>
      <c r="V949" s="336">
        <f t="shared" si="93"/>
        <v>0</v>
      </c>
      <c r="W949" s="336">
        <f t="shared" si="94"/>
        <v>0</v>
      </c>
    </row>
    <row r="950" s="213" customFormat="1" hidden="1" spans="1:23">
      <c r="A950" s="278"/>
      <c r="B950" s="67"/>
      <c r="C950" s="279"/>
      <c r="D950" s="280">
        <f>SUMPRODUCT((Archives!$N$1005:$N$10000=Lang!A$4)*(Archives!$F$1005:$F$10000=$A950)*-Archives!$A$1005:$A$10000)+SUMPRODUCT((Archives!$N$1005:$N$10000=Lang!A$5)*(Archives!$F$1005:$F$10000=$A950)*-Archives!$A$1005:$A$10000)-$C950+$I950</f>
        <v>0</v>
      </c>
      <c r="E950" s="281"/>
      <c r="F950" s="282"/>
      <c r="G950" s="283"/>
      <c r="H950" s="284"/>
      <c r="I950" s="319"/>
      <c r="J950" s="320"/>
      <c r="K950" s="321"/>
      <c r="L950" s="322"/>
      <c r="M950" s="323"/>
      <c r="N950" s="324"/>
      <c r="O950" s="325">
        <f t="shared" si="89"/>
        <v>0</v>
      </c>
      <c r="P950" s="326"/>
      <c r="Q950" s="338">
        <f>IF(ISBLANK(A950),0,IF(Set!$F$2="TTC",IF(P950=1,O950-(O950*100)/(100+Set!$C$2),(IF(P950=2,O950-(O950*100)/(100+Set!$C$3),0))),IF(P950=1,O950*Set!$C$2/(100),(IF(P950=2,O950*Set!$C$3/(100),0)))))</f>
        <v>0</v>
      </c>
      <c r="R950" s="335"/>
      <c r="S950" s="336">
        <f t="shared" si="90"/>
        <v>0</v>
      </c>
      <c r="T950" s="337">
        <f t="shared" si="91"/>
        <v>0</v>
      </c>
      <c r="U950" s="336">
        <f t="shared" si="92"/>
        <v>0</v>
      </c>
      <c r="V950" s="336">
        <f t="shared" si="93"/>
        <v>0</v>
      </c>
      <c r="W950" s="336">
        <f t="shared" si="94"/>
        <v>0</v>
      </c>
    </row>
    <row r="951" s="213" customFormat="1" hidden="1" spans="1:23">
      <c r="A951" s="278"/>
      <c r="B951" s="67"/>
      <c r="C951" s="279"/>
      <c r="D951" s="280">
        <f>SUMPRODUCT((Archives!$N$1005:$N$10000=Lang!A$4)*(Archives!$F$1005:$F$10000=$A951)*-Archives!$A$1005:$A$10000)+SUMPRODUCT((Archives!$N$1005:$N$10000=Lang!A$5)*(Archives!$F$1005:$F$10000=$A951)*-Archives!$A$1005:$A$10000)-$C951+$I951</f>
        <v>0</v>
      </c>
      <c r="E951" s="281"/>
      <c r="F951" s="282"/>
      <c r="G951" s="283"/>
      <c r="H951" s="284"/>
      <c r="I951" s="319"/>
      <c r="J951" s="320"/>
      <c r="K951" s="321"/>
      <c r="L951" s="322"/>
      <c r="M951" s="323"/>
      <c r="N951" s="324"/>
      <c r="O951" s="325">
        <f t="shared" si="89"/>
        <v>0</v>
      </c>
      <c r="P951" s="326"/>
      <c r="Q951" s="338">
        <f>IF(ISBLANK(A951),0,IF(Set!$F$2="TTC",IF(P951=1,O951-(O951*100)/(100+Set!$C$2),(IF(P951=2,O951-(O951*100)/(100+Set!$C$3),0))),IF(P951=1,O951*Set!$C$2/(100),(IF(P951=2,O951*Set!$C$3/(100),0)))))</f>
        <v>0</v>
      </c>
      <c r="R951" s="335"/>
      <c r="S951" s="336">
        <f t="shared" si="90"/>
        <v>0</v>
      </c>
      <c r="T951" s="337">
        <f t="shared" si="91"/>
        <v>0</v>
      </c>
      <c r="U951" s="336">
        <f t="shared" si="92"/>
        <v>0</v>
      </c>
      <c r="V951" s="336">
        <f t="shared" si="93"/>
        <v>0</v>
      </c>
      <c r="W951" s="336">
        <f t="shared" si="94"/>
        <v>0</v>
      </c>
    </row>
    <row r="952" s="213" customFormat="1" hidden="1" spans="1:23">
      <c r="A952" s="278"/>
      <c r="B952" s="67"/>
      <c r="C952" s="279"/>
      <c r="D952" s="280">
        <f>SUMPRODUCT((Archives!$N$1005:$N$10000=Lang!A$4)*(Archives!$F$1005:$F$10000=$A952)*-Archives!$A$1005:$A$10000)+SUMPRODUCT((Archives!$N$1005:$N$10000=Lang!A$5)*(Archives!$F$1005:$F$10000=$A952)*-Archives!$A$1005:$A$10000)-$C952+$I952</f>
        <v>0</v>
      </c>
      <c r="E952" s="281"/>
      <c r="F952" s="282"/>
      <c r="G952" s="283"/>
      <c r="H952" s="284"/>
      <c r="I952" s="319"/>
      <c r="J952" s="320"/>
      <c r="K952" s="321"/>
      <c r="L952" s="322"/>
      <c r="M952" s="323"/>
      <c r="N952" s="324"/>
      <c r="O952" s="325">
        <f t="shared" si="89"/>
        <v>0</v>
      </c>
      <c r="P952" s="326"/>
      <c r="Q952" s="338">
        <f>IF(ISBLANK(A952),0,IF(Set!$F$2="TTC",IF(P952=1,O952-(O952*100)/(100+Set!$C$2),(IF(P952=2,O952-(O952*100)/(100+Set!$C$3),0))),IF(P952=1,O952*Set!$C$2/(100),(IF(P952=2,O952*Set!$C$3/(100),0)))))</f>
        <v>0</v>
      </c>
      <c r="R952" s="335"/>
      <c r="S952" s="336">
        <f t="shared" si="90"/>
        <v>0</v>
      </c>
      <c r="T952" s="337">
        <f t="shared" si="91"/>
        <v>0</v>
      </c>
      <c r="U952" s="336">
        <f t="shared" si="92"/>
        <v>0</v>
      </c>
      <c r="V952" s="336">
        <f t="shared" si="93"/>
        <v>0</v>
      </c>
      <c r="W952" s="336">
        <f t="shared" si="94"/>
        <v>0</v>
      </c>
    </row>
    <row r="953" s="213" customFormat="1" hidden="1" spans="1:23">
      <c r="A953" s="278"/>
      <c r="B953" s="67"/>
      <c r="C953" s="279"/>
      <c r="D953" s="280">
        <f>SUMPRODUCT((Archives!$N$1005:$N$10000=Lang!A$4)*(Archives!$F$1005:$F$10000=$A953)*-Archives!$A$1005:$A$10000)+SUMPRODUCT((Archives!$N$1005:$N$10000=Lang!A$5)*(Archives!$F$1005:$F$10000=$A953)*-Archives!$A$1005:$A$10000)-$C953+$I953</f>
        <v>0</v>
      </c>
      <c r="E953" s="281"/>
      <c r="F953" s="282"/>
      <c r="G953" s="283"/>
      <c r="H953" s="284"/>
      <c r="I953" s="319"/>
      <c r="J953" s="320"/>
      <c r="K953" s="321"/>
      <c r="L953" s="322"/>
      <c r="M953" s="323"/>
      <c r="N953" s="324"/>
      <c r="O953" s="325">
        <f t="shared" si="89"/>
        <v>0</v>
      </c>
      <c r="P953" s="326"/>
      <c r="Q953" s="338">
        <f>IF(ISBLANK(A953),0,IF(Set!$F$2="TTC",IF(P953=1,O953-(O953*100)/(100+Set!$C$2),(IF(P953=2,O953-(O953*100)/(100+Set!$C$3),0))),IF(P953=1,O953*Set!$C$2/(100),(IF(P953=2,O953*Set!$C$3/(100),0)))))</f>
        <v>0</v>
      </c>
      <c r="R953" s="335"/>
      <c r="S953" s="336">
        <f t="shared" si="90"/>
        <v>0</v>
      </c>
      <c r="T953" s="337">
        <f t="shared" si="91"/>
        <v>0</v>
      </c>
      <c r="U953" s="336">
        <f t="shared" si="92"/>
        <v>0</v>
      </c>
      <c r="V953" s="336">
        <f t="shared" si="93"/>
        <v>0</v>
      </c>
      <c r="W953" s="336">
        <f t="shared" si="94"/>
        <v>0</v>
      </c>
    </row>
    <row r="954" s="213" customFormat="1" hidden="1" spans="1:23">
      <c r="A954" s="278"/>
      <c r="B954" s="67"/>
      <c r="C954" s="279"/>
      <c r="D954" s="280">
        <f>SUMPRODUCT((Archives!$N$1005:$N$10000=Lang!A$4)*(Archives!$F$1005:$F$10000=$A954)*-Archives!$A$1005:$A$10000)+SUMPRODUCT((Archives!$N$1005:$N$10000=Lang!A$5)*(Archives!$F$1005:$F$10000=$A954)*-Archives!$A$1005:$A$10000)-$C954+$I954</f>
        <v>0</v>
      </c>
      <c r="E954" s="281"/>
      <c r="F954" s="282"/>
      <c r="G954" s="283"/>
      <c r="H954" s="284"/>
      <c r="I954" s="319"/>
      <c r="J954" s="320"/>
      <c r="K954" s="321"/>
      <c r="L954" s="322"/>
      <c r="M954" s="323"/>
      <c r="N954" s="324"/>
      <c r="O954" s="325">
        <f t="shared" si="89"/>
        <v>0</v>
      </c>
      <c r="P954" s="326"/>
      <c r="Q954" s="338">
        <f>IF(ISBLANK(A954),0,IF(Set!$F$2="TTC",IF(P954=1,O954-(O954*100)/(100+Set!$C$2),(IF(P954=2,O954-(O954*100)/(100+Set!$C$3),0))),IF(P954=1,O954*Set!$C$2/(100),(IF(P954=2,O954*Set!$C$3/(100),0)))))</f>
        <v>0</v>
      </c>
      <c r="R954" s="335"/>
      <c r="S954" s="336">
        <f t="shared" si="90"/>
        <v>0</v>
      </c>
      <c r="T954" s="337">
        <f t="shared" si="91"/>
        <v>0</v>
      </c>
      <c r="U954" s="336">
        <f t="shared" si="92"/>
        <v>0</v>
      </c>
      <c r="V954" s="336">
        <f t="shared" si="93"/>
        <v>0</v>
      </c>
      <c r="W954" s="336">
        <f t="shared" si="94"/>
        <v>0</v>
      </c>
    </row>
    <row r="955" s="213" customFormat="1" hidden="1" spans="1:23">
      <c r="A955" s="278"/>
      <c r="B955" s="67"/>
      <c r="C955" s="279"/>
      <c r="D955" s="280">
        <f>SUMPRODUCT((Archives!$N$1005:$N$10000=Lang!A$4)*(Archives!$F$1005:$F$10000=$A955)*-Archives!$A$1005:$A$10000)+SUMPRODUCT((Archives!$N$1005:$N$10000=Lang!A$5)*(Archives!$F$1005:$F$10000=$A955)*-Archives!$A$1005:$A$10000)-$C955+$I955</f>
        <v>0</v>
      </c>
      <c r="E955" s="281"/>
      <c r="F955" s="282"/>
      <c r="G955" s="283"/>
      <c r="H955" s="284"/>
      <c r="I955" s="319"/>
      <c r="J955" s="320"/>
      <c r="K955" s="321"/>
      <c r="L955" s="322"/>
      <c r="M955" s="323"/>
      <c r="N955" s="324"/>
      <c r="O955" s="325">
        <f t="shared" si="89"/>
        <v>0</v>
      </c>
      <c r="P955" s="326"/>
      <c r="Q955" s="338">
        <f>IF(ISBLANK(A955),0,IF(Set!$F$2="TTC",IF(P955=1,O955-(O955*100)/(100+Set!$C$2),(IF(P955=2,O955-(O955*100)/(100+Set!$C$3),0))),IF(P955=1,O955*Set!$C$2/(100),(IF(P955=2,O955*Set!$C$3/(100),0)))))</f>
        <v>0</v>
      </c>
      <c r="R955" s="335"/>
      <c r="S955" s="336">
        <f t="shared" si="90"/>
        <v>0</v>
      </c>
      <c r="T955" s="337">
        <f t="shared" si="91"/>
        <v>0</v>
      </c>
      <c r="U955" s="336">
        <f t="shared" si="92"/>
        <v>0</v>
      </c>
      <c r="V955" s="336">
        <f t="shared" si="93"/>
        <v>0</v>
      </c>
      <c r="W955" s="336">
        <f t="shared" si="94"/>
        <v>0</v>
      </c>
    </row>
    <row r="956" s="213" customFormat="1" hidden="1" spans="1:23">
      <c r="A956" s="278"/>
      <c r="B956" s="67"/>
      <c r="C956" s="279"/>
      <c r="D956" s="280">
        <f>SUMPRODUCT((Archives!$N$1005:$N$10000=Lang!A$4)*(Archives!$F$1005:$F$10000=$A956)*-Archives!$A$1005:$A$10000)+SUMPRODUCT((Archives!$N$1005:$N$10000=Lang!A$5)*(Archives!$F$1005:$F$10000=$A956)*-Archives!$A$1005:$A$10000)-$C956+$I956</f>
        <v>0</v>
      </c>
      <c r="E956" s="281"/>
      <c r="F956" s="282"/>
      <c r="G956" s="283"/>
      <c r="H956" s="284"/>
      <c r="I956" s="319"/>
      <c r="J956" s="320"/>
      <c r="K956" s="321"/>
      <c r="L956" s="322"/>
      <c r="M956" s="323"/>
      <c r="N956" s="324"/>
      <c r="O956" s="325">
        <f t="shared" si="89"/>
        <v>0</v>
      </c>
      <c r="P956" s="326"/>
      <c r="Q956" s="338">
        <f>IF(ISBLANK(A956),0,IF(Set!$F$2="TTC",IF(P956=1,O956-(O956*100)/(100+Set!$C$2),(IF(P956=2,O956-(O956*100)/(100+Set!$C$3),0))),IF(P956=1,O956*Set!$C$2/(100),(IF(P956=2,O956*Set!$C$3/(100),0)))))</f>
        <v>0</v>
      </c>
      <c r="R956" s="335"/>
      <c r="S956" s="336">
        <f t="shared" si="90"/>
        <v>0</v>
      </c>
      <c r="T956" s="337">
        <f t="shared" si="91"/>
        <v>0</v>
      </c>
      <c r="U956" s="336">
        <f t="shared" si="92"/>
        <v>0</v>
      </c>
      <c r="V956" s="336">
        <f t="shared" si="93"/>
        <v>0</v>
      </c>
      <c r="W956" s="336">
        <f t="shared" si="94"/>
        <v>0</v>
      </c>
    </row>
    <row r="957" s="213" customFormat="1" hidden="1" spans="1:23">
      <c r="A957" s="278"/>
      <c r="B957" s="67"/>
      <c r="C957" s="279"/>
      <c r="D957" s="280">
        <f>SUMPRODUCT((Archives!$N$1005:$N$10000=Lang!A$4)*(Archives!$F$1005:$F$10000=$A957)*-Archives!$A$1005:$A$10000)+SUMPRODUCT((Archives!$N$1005:$N$10000=Lang!A$5)*(Archives!$F$1005:$F$10000=$A957)*-Archives!$A$1005:$A$10000)-$C957+$I957</f>
        <v>0</v>
      </c>
      <c r="E957" s="281"/>
      <c r="F957" s="282"/>
      <c r="G957" s="283"/>
      <c r="H957" s="284"/>
      <c r="I957" s="319"/>
      <c r="J957" s="320"/>
      <c r="K957" s="321"/>
      <c r="L957" s="322"/>
      <c r="M957" s="323"/>
      <c r="N957" s="324"/>
      <c r="O957" s="325">
        <f t="shared" si="89"/>
        <v>0</v>
      </c>
      <c r="P957" s="326"/>
      <c r="Q957" s="338">
        <f>IF(ISBLANK(A957),0,IF(Set!$F$2="TTC",IF(P957=1,O957-(O957*100)/(100+Set!$C$2),(IF(P957=2,O957-(O957*100)/(100+Set!$C$3),0))),IF(P957=1,O957*Set!$C$2/(100),(IF(P957=2,O957*Set!$C$3/(100),0)))))</f>
        <v>0</v>
      </c>
      <c r="R957" s="335"/>
      <c r="S957" s="336">
        <f t="shared" si="90"/>
        <v>0</v>
      </c>
      <c r="T957" s="337">
        <f t="shared" si="91"/>
        <v>0</v>
      </c>
      <c r="U957" s="336">
        <f t="shared" si="92"/>
        <v>0</v>
      </c>
      <c r="V957" s="336">
        <f t="shared" si="93"/>
        <v>0</v>
      </c>
      <c r="W957" s="336">
        <f t="shared" si="94"/>
        <v>0</v>
      </c>
    </row>
    <row r="958" s="213" customFormat="1" hidden="1" spans="1:23">
      <c r="A958" s="278"/>
      <c r="B958" s="67"/>
      <c r="C958" s="279"/>
      <c r="D958" s="280">
        <f>SUMPRODUCT((Archives!$N$1005:$N$10000=Lang!A$4)*(Archives!$F$1005:$F$10000=$A958)*-Archives!$A$1005:$A$10000)+SUMPRODUCT((Archives!$N$1005:$N$10000=Lang!A$5)*(Archives!$F$1005:$F$10000=$A958)*-Archives!$A$1005:$A$10000)-$C958+$I958</f>
        <v>0</v>
      </c>
      <c r="E958" s="281"/>
      <c r="F958" s="282"/>
      <c r="G958" s="283"/>
      <c r="H958" s="284"/>
      <c r="I958" s="319"/>
      <c r="J958" s="320"/>
      <c r="K958" s="321"/>
      <c r="L958" s="322"/>
      <c r="M958" s="323"/>
      <c r="N958" s="324"/>
      <c r="O958" s="325">
        <f t="shared" si="89"/>
        <v>0</v>
      </c>
      <c r="P958" s="326"/>
      <c r="Q958" s="338">
        <f>IF(ISBLANK(A958),0,IF(Set!$F$2="TTC",IF(P958=1,O958-(O958*100)/(100+Set!$C$2),(IF(P958=2,O958-(O958*100)/(100+Set!$C$3),0))),IF(P958=1,O958*Set!$C$2/(100),(IF(P958=2,O958*Set!$C$3/(100),0)))))</f>
        <v>0</v>
      </c>
      <c r="R958" s="335"/>
      <c r="S958" s="336">
        <f t="shared" si="90"/>
        <v>0</v>
      </c>
      <c r="T958" s="337">
        <f t="shared" si="91"/>
        <v>0</v>
      </c>
      <c r="U958" s="336">
        <f t="shared" si="92"/>
        <v>0</v>
      </c>
      <c r="V958" s="336">
        <f t="shared" si="93"/>
        <v>0</v>
      </c>
      <c r="W958" s="336">
        <f t="shared" si="94"/>
        <v>0</v>
      </c>
    </row>
    <row r="959" s="213" customFormat="1" hidden="1" spans="1:23">
      <c r="A959" s="278"/>
      <c r="B959" s="67"/>
      <c r="C959" s="279"/>
      <c r="D959" s="280">
        <f>SUMPRODUCT((Archives!$N$1005:$N$10000=Lang!A$4)*(Archives!$F$1005:$F$10000=$A959)*-Archives!$A$1005:$A$10000)+SUMPRODUCT((Archives!$N$1005:$N$10000=Lang!A$5)*(Archives!$F$1005:$F$10000=$A959)*-Archives!$A$1005:$A$10000)-$C959+$I959</f>
        <v>0</v>
      </c>
      <c r="E959" s="281"/>
      <c r="F959" s="282"/>
      <c r="G959" s="283"/>
      <c r="H959" s="284"/>
      <c r="I959" s="319"/>
      <c r="J959" s="320"/>
      <c r="K959" s="321"/>
      <c r="L959" s="322"/>
      <c r="M959" s="323"/>
      <c r="N959" s="324"/>
      <c r="O959" s="325">
        <f t="shared" si="89"/>
        <v>0</v>
      </c>
      <c r="P959" s="326"/>
      <c r="Q959" s="338">
        <f>IF(ISBLANK(A959),0,IF(Set!$F$2="TTC",IF(P959=1,O959-(O959*100)/(100+Set!$C$2),(IF(P959=2,O959-(O959*100)/(100+Set!$C$3),0))),IF(P959=1,O959*Set!$C$2/(100),(IF(P959=2,O959*Set!$C$3/(100),0)))))</f>
        <v>0</v>
      </c>
      <c r="R959" s="335"/>
      <c r="S959" s="336">
        <f t="shared" si="90"/>
        <v>0</v>
      </c>
      <c r="T959" s="337">
        <f t="shared" si="91"/>
        <v>0</v>
      </c>
      <c r="U959" s="336">
        <f t="shared" si="92"/>
        <v>0</v>
      </c>
      <c r="V959" s="336">
        <f t="shared" si="93"/>
        <v>0</v>
      </c>
      <c r="W959" s="336">
        <f t="shared" si="94"/>
        <v>0</v>
      </c>
    </row>
    <row r="960" s="213" customFormat="1" hidden="1" spans="1:23">
      <c r="A960" s="278"/>
      <c r="B960" s="67"/>
      <c r="C960" s="279"/>
      <c r="D960" s="280">
        <f>SUMPRODUCT((Archives!$N$1005:$N$10000=Lang!A$4)*(Archives!$F$1005:$F$10000=$A960)*-Archives!$A$1005:$A$10000)+SUMPRODUCT((Archives!$N$1005:$N$10000=Lang!A$5)*(Archives!$F$1005:$F$10000=$A960)*-Archives!$A$1005:$A$10000)-$C960+$I960</f>
        <v>0</v>
      </c>
      <c r="E960" s="281"/>
      <c r="F960" s="282"/>
      <c r="G960" s="283"/>
      <c r="H960" s="284"/>
      <c r="I960" s="319"/>
      <c r="J960" s="320"/>
      <c r="K960" s="321"/>
      <c r="L960" s="322"/>
      <c r="M960" s="323"/>
      <c r="N960" s="324"/>
      <c r="O960" s="325">
        <f t="shared" si="89"/>
        <v>0</v>
      </c>
      <c r="P960" s="326"/>
      <c r="Q960" s="338">
        <f>IF(ISBLANK(A960),0,IF(Set!$F$2="TTC",IF(P960=1,O960-(O960*100)/(100+Set!$C$2),(IF(P960=2,O960-(O960*100)/(100+Set!$C$3),0))),IF(P960=1,O960*Set!$C$2/(100),(IF(P960=2,O960*Set!$C$3/(100),0)))))</f>
        <v>0</v>
      </c>
      <c r="R960" s="335"/>
      <c r="S960" s="336">
        <f t="shared" si="90"/>
        <v>0</v>
      </c>
      <c r="T960" s="337">
        <f t="shared" si="91"/>
        <v>0</v>
      </c>
      <c r="U960" s="336">
        <f t="shared" si="92"/>
        <v>0</v>
      </c>
      <c r="V960" s="336">
        <f t="shared" si="93"/>
        <v>0</v>
      </c>
      <c r="W960" s="336">
        <f t="shared" si="94"/>
        <v>0</v>
      </c>
    </row>
    <row r="961" s="213" customFormat="1" hidden="1" spans="1:23">
      <c r="A961" s="278"/>
      <c r="B961" s="67"/>
      <c r="C961" s="279"/>
      <c r="D961" s="280">
        <f>SUMPRODUCT((Archives!$N$1005:$N$10000=Lang!A$4)*(Archives!$F$1005:$F$10000=$A961)*-Archives!$A$1005:$A$10000)+SUMPRODUCT((Archives!$N$1005:$N$10000=Lang!A$5)*(Archives!$F$1005:$F$10000=$A961)*-Archives!$A$1005:$A$10000)-$C961+$I961</f>
        <v>0</v>
      </c>
      <c r="E961" s="281"/>
      <c r="F961" s="282"/>
      <c r="G961" s="283"/>
      <c r="H961" s="284"/>
      <c r="I961" s="319"/>
      <c r="J961" s="320"/>
      <c r="K961" s="321"/>
      <c r="L961" s="322"/>
      <c r="M961" s="323"/>
      <c r="N961" s="324"/>
      <c r="O961" s="325">
        <f t="shared" si="89"/>
        <v>0</v>
      </c>
      <c r="P961" s="326"/>
      <c r="Q961" s="338">
        <f>IF(ISBLANK(A961),0,IF(Set!$F$2="TTC",IF(P961=1,O961-(O961*100)/(100+Set!$C$2),(IF(P961=2,O961-(O961*100)/(100+Set!$C$3),0))),IF(P961=1,O961*Set!$C$2/(100),(IF(P961=2,O961*Set!$C$3/(100),0)))))</f>
        <v>0</v>
      </c>
      <c r="R961" s="335"/>
      <c r="S961" s="336">
        <f t="shared" si="90"/>
        <v>0</v>
      </c>
      <c r="T961" s="337">
        <f t="shared" si="91"/>
        <v>0</v>
      </c>
      <c r="U961" s="336">
        <f t="shared" si="92"/>
        <v>0</v>
      </c>
      <c r="V961" s="336">
        <f t="shared" si="93"/>
        <v>0</v>
      </c>
      <c r="W961" s="336">
        <f t="shared" si="94"/>
        <v>0</v>
      </c>
    </row>
    <row r="962" s="213" customFormat="1" hidden="1" spans="1:23">
      <c r="A962" s="278"/>
      <c r="B962" s="67"/>
      <c r="C962" s="279"/>
      <c r="D962" s="280">
        <f>SUMPRODUCT((Archives!$N$1005:$N$10000=Lang!A$4)*(Archives!$F$1005:$F$10000=$A962)*-Archives!$A$1005:$A$10000)+SUMPRODUCT((Archives!$N$1005:$N$10000=Lang!A$5)*(Archives!$F$1005:$F$10000=$A962)*-Archives!$A$1005:$A$10000)-$C962+$I962</f>
        <v>0</v>
      </c>
      <c r="E962" s="281"/>
      <c r="F962" s="282"/>
      <c r="G962" s="283"/>
      <c r="H962" s="284"/>
      <c r="I962" s="319"/>
      <c r="J962" s="320"/>
      <c r="K962" s="321"/>
      <c r="L962" s="322"/>
      <c r="M962" s="323"/>
      <c r="N962" s="324"/>
      <c r="O962" s="325">
        <f t="shared" si="89"/>
        <v>0</v>
      </c>
      <c r="P962" s="326"/>
      <c r="Q962" s="338">
        <f>IF(ISBLANK(A962),0,IF(Set!$F$2="TTC",IF(P962=1,O962-(O962*100)/(100+Set!$C$2),(IF(P962=2,O962-(O962*100)/(100+Set!$C$3),0))),IF(P962=1,O962*Set!$C$2/(100),(IF(P962=2,O962*Set!$C$3/(100),0)))))</f>
        <v>0</v>
      </c>
      <c r="R962" s="335"/>
      <c r="S962" s="336">
        <f t="shared" si="90"/>
        <v>0</v>
      </c>
      <c r="T962" s="337">
        <f t="shared" si="91"/>
        <v>0</v>
      </c>
      <c r="U962" s="336">
        <f t="shared" si="92"/>
        <v>0</v>
      </c>
      <c r="V962" s="336">
        <f t="shared" si="93"/>
        <v>0</v>
      </c>
      <c r="W962" s="336">
        <f t="shared" si="94"/>
        <v>0</v>
      </c>
    </row>
    <row r="963" s="213" customFormat="1" hidden="1" spans="1:23">
      <c r="A963" s="278"/>
      <c r="B963" s="67"/>
      <c r="C963" s="279"/>
      <c r="D963" s="280">
        <f>SUMPRODUCT((Archives!$N$1005:$N$10000=Lang!A$4)*(Archives!$F$1005:$F$10000=$A963)*-Archives!$A$1005:$A$10000)+SUMPRODUCT((Archives!$N$1005:$N$10000=Lang!A$5)*(Archives!$F$1005:$F$10000=$A963)*-Archives!$A$1005:$A$10000)-$C963+$I963</f>
        <v>0</v>
      </c>
      <c r="E963" s="281"/>
      <c r="F963" s="282"/>
      <c r="G963" s="283"/>
      <c r="H963" s="284"/>
      <c r="I963" s="319"/>
      <c r="J963" s="320"/>
      <c r="K963" s="321"/>
      <c r="L963" s="322"/>
      <c r="M963" s="323"/>
      <c r="N963" s="324"/>
      <c r="O963" s="325">
        <f t="shared" si="89"/>
        <v>0</v>
      </c>
      <c r="P963" s="326"/>
      <c r="Q963" s="338">
        <f>IF(ISBLANK(A963),0,IF(Set!$F$2="TTC",IF(P963=1,O963-(O963*100)/(100+Set!$C$2),(IF(P963=2,O963-(O963*100)/(100+Set!$C$3),0))),IF(P963=1,O963*Set!$C$2/(100),(IF(P963=2,O963*Set!$C$3/(100),0)))))</f>
        <v>0</v>
      </c>
      <c r="R963" s="335"/>
      <c r="S963" s="336">
        <f t="shared" si="90"/>
        <v>0</v>
      </c>
      <c r="T963" s="337">
        <f t="shared" si="91"/>
        <v>0</v>
      </c>
      <c r="U963" s="336">
        <f t="shared" si="92"/>
        <v>0</v>
      </c>
      <c r="V963" s="336">
        <f t="shared" si="93"/>
        <v>0</v>
      </c>
      <c r="W963" s="336">
        <f t="shared" si="94"/>
        <v>0</v>
      </c>
    </row>
    <row r="964" s="213" customFormat="1" hidden="1" spans="1:23">
      <c r="A964" s="278"/>
      <c r="B964" s="67"/>
      <c r="C964" s="279"/>
      <c r="D964" s="280">
        <f>SUMPRODUCT((Archives!$N$1005:$N$10000=Lang!A$4)*(Archives!$F$1005:$F$10000=$A964)*-Archives!$A$1005:$A$10000)+SUMPRODUCT((Archives!$N$1005:$N$10000=Lang!A$5)*(Archives!$F$1005:$F$10000=$A964)*-Archives!$A$1005:$A$10000)-$C964+$I964</f>
        <v>0</v>
      </c>
      <c r="E964" s="281"/>
      <c r="F964" s="282"/>
      <c r="G964" s="283"/>
      <c r="H964" s="284"/>
      <c r="I964" s="319"/>
      <c r="J964" s="320"/>
      <c r="K964" s="321"/>
      <c r="L964" s="322"/>
      <c r="M964" s="323"/>
      <c r="N964" s="324"/>
      <c r="O964" s="325">
        <f t="shared" si="89"/>
        <v>0</v>
      </c>
      <c r="P964" s="326"/>
      <c r="Q964" s="338">
        <f>IF(ISBLANK(A964),0,IF(Set!$F$2="TTC",IF(P964=1,O964-(O964*100)/(100+Set!$C$2),(IF(P964=2,O964-(O964*100)/(100+Set!$C$3),0))),IF(P964=1,O964*Set!$C$2/(100),(IF(P964=2,O964*Set!$C$3/(100),0)))))</f>
        <v>0</v>
      </c>
      <c r="R964" s="335"/>
      <c r="S964" s="336">
        <f t="shared" si="90"/>
        <v>0</v>
      </c>
      <c r="T964" s="337">
        <f t="shared" si="91"/>
        <v>0</v>
      </c>
      <c r="U964" s="336">
        <f t="shared" si="92"/>
        <v>0</v>
      </c>
      <c r="V964" s="336">
        <f t="shared" si="93"/>
        <v>0</v>
      </c>
      <c r="W964" s="336">
        <f t="shared" si="94"/>
        <v>0</v>
      </c>
    </row>
    <row r="965" s="213" customFormat="1" hidden="1" spans="1:23">
      <c r="A965" s="278"/>
      <c r="B965" s="67"/>
      <c r="C965" s="279"/>
      <c r="D965" s="280">
        <f>SUMPRODUCT((Archives!$N$1005:$N$10000=Lang!A$4)*(Archives!$F$1005:$F$10000=$A965)*-Archives!$A$1005:$A$10000)+SUMPRODUCT((Archives!$N$1005:$N$10000=Lang!A$5)*(Archives!$F$1005:$F$10000=$A965)*-Archives!$A$1005:$A$10000)-$C965+$I965</f>
        <v>0</v>
      </c>
      <c r="E965" s="281"/>
      <c r="F965" s="282"/>
      <c r="G965" s="283"/>
      <c r="H965" s="284"/>
      <c r="I965" s="319"/>
      <c r="J965" s="320"/>
      <c r="K965" s="321"/>
      <c r="L965" s="322"/>
      <c r="M965" s="323"/>
      <c r="N965" s="324"/>
      <c r="O965" s="325">
        <f t="shared" si="89"/>
        <v>0</v>
      </c>
      <c r="P965" s="326"/>
      <c r="Q965" s="338">
        <f>IF(ISBLANK(A965),0,IF(Set!$F$2="TTC",IF(P965=1,O965-(O965*100)/(100+Set!$C$2),(IF(P965=2,O965-(O965*100)/(100+Set!$C$3),0))),IF(P965=1,O965*Set!$C$2/(100),(IF(P965=2,O965*Set!$C$3/(100),0)))))</f>
        <v>0</v>
      </c>
      <c r="R965" s="335"/>
      <c r="S965" s="336">
        <f t="shared" si="90"/>
        <v>0</v>
      </c>
      <c r="T965" s="337">
        <f t="shared" si="91"/>
        <v>0</v>
      </c>
      <c r="U965" s="336">
        <f t="shared" si="92"/>
        <v>0</v>
      </c>
      <c r="V965" s="336">
        <f t="shared" si="93"/>
        <v>0</v>
      </c>
      <c r="W965" s="336">
        <f t="shared" si="94"/>
        <v>0</v>
      </c>
    </row>
    <row r="966" s="213" customFormat="1" hidden="1" spans="1:23">
      <c r="A966" s="278"/>
      <c r="B966" s="67"/>
      <c r="C966" s="279"/>
      <c r="D966" s="280">
        <f>SUMPRODUCT((Archives!$N$1005:$N$10000=Lang!A$4)*(Archives!$F$1005:$F$10000=$A966)*-Archives!$A$1005:$A$10000)+SUMPRODUCT((Archives!$N$1005:$N$10000=Lang!A$5)*(Archives!$F$1005:$F$10000=$A966)*-Archives!$A$1005:$A$10000)-$C966+$I966</f>
        <v>0</v>
      </c>
      <c r="E966" s="281"/>
      <c r="F966" s="282"/>
      <c r="G966" s="283"/>
      <c r="H966" s="284"/>
      <c r="I966" s="319"/>
      <c r="J966" s="320"/>
      <c r="K966" s="321"/>
      <c r="L966" s="322"/>
      <c r="M966" s="323"/>
      <c r="N966" s="324"/>
      <c r="O966" s="325">
        <f t="shared" si="89"/>
        <v>0</v>
      </c>
      <c r="P966" s="326"/>
      <c r="Q966" s="338">
        <f>IF(ISBLANK(A966),0,IF(Set!$F$2="TTC",IF(P966=1,O966-(O966*100)/(100+Set!$C$2),(IF(P966=2,O966-(O966*100)/(100+Set!$C$3),0))),IF(P966=1,O966*Set!$C$2/(100),(IF(P966=2,O966*Set!$C$3/(100),0)))))</f>
        <v>0</v>
      </c>
      <c r="R966" s="335"/>
      <c r="S966" s="336">
        <f t="shared" si="90"/>
        <v>0</v>
      </c>
      <c r="T966" s="337">
        <f t="shared" si="91"/>
        <v>0</v>
      </c>
      <c r="U966" s="336">
        <f t="shared" si="92"/>
        <v>0</v>
      </c>
      <c r="V966" s="336">
        <f t="shared" si="93"/>
        <v>0</v>
      </c>
      <c r="W966" s="336">
        <f t="shared" si="94"/>
        <v>0</v>
      </c>
    </row>
    <row r="967" s="213" customFormat="1" hidden="1" spans="1:23">
      <c r="A967" s="278"/>
      <c r="B967" s="67"/>
      <c r="C967" s="279"/>
      <c r="D967" s="280">
        <f>SUMPRODUCT((Archives!$N$1005:$N$10000=Lang!A$4)*(Archives!$F$1005:$F$10000=$A967)*-Archives!$A$1005:$A$10000)+SUMPRODUCT((Archives!$N$1005:$N$10000=Lang!A$5)*(Archives!$F$1005:$F$10000=$A967)*-Archives!$A$1005:$A$10000)-$C967+$I967</f>
        <v>0</v>
      </c>
      <c r="E967" s="281"/>
      <c r="F967" s="282"/>
      <c r="G967" s="283"/>
      <c r="H967" s="284"/>
      <c r="I967" s="319"/>
      <c r="J967" s="320"/>
      <c r="K967" s="321"/>
      <c r="L967" s="322"/>
      <c r="M967" s="323"/>
      <c r="N967" s="324"/>
      <c r="O967" s="325">
        <f t="shared" si="89"/>
        <v>0</v>
      </c>
      <c r="P967" s="326"/>
      <c r="Q967" s="338">
        <f>IF(ISBLANK(A967),0,IF(Set!$F$2="TTC",IF(P967=1,O967-(O967*100)/(100+Set!$C$2),(IF(P967=2,O967-(O967*100)/(100+Set!$C$3),0))),IF(P967=1,O967*Set!$C$2/(100),(IF(P967=2,O967*Set!$C$3/(100),0)))))</f>
        <v>0</v>
      </c>
      <c r="R967" s="335"/>
      <c r="S967" s="336">
        <f t="shared" si="90"/>
        <v>0</v>
      </c>
      <c r="T967" s="337">
        <f t="shared" si="91"/>
        <v>0</v>
      </c>
      <c r="U967" s="336">
        <f t="shared" si="92"/>
        <v>0</v>
      </c>
      <c r="V967" s="336">
        <f t="shared" si="93"/>
        <v>0</v>
      </c>
      <c r="W967" s="336">
        <f t="shared" si="94"/>
        <v>0</v>
      </c>
    </row>
    <row r="968" s="213" customFormat="1" hidden="1" spans="1:23">
      <c r="A968" s="278"/>
      <c r="B968" s="67"/>
      <c r="C968" s="279"/>
      <c r="D968" s="280">
        <f>SUMPRODUCT((Archives!$N$1005:$N$10000=Lang!A$4)*(Archives!$F$1005:$F$10000=$A968)*-Archives!$A$1005:$A$10000)+SUMPRODUCT((Archives!$N$1005:$N$10000=Lang!A$5)*(Archives!$F$1005:$F$10000=$A968)*-Archives!$A$1005:$A$10000)-$C968+$I968</f>
        <v>0</v>
      </c>
      <c r="E968" s="281"/>
      <c r="F968" s="282"/>
      <c r="G968" s="283"/>
      <c r="H968" s="284"/>
      <c r="I968" s="319"/>
      <c r="J968" s="320"/>
      <c r="K968" s="321"/>
      <c r="L968" s="322"/>
      <c r="M968" s="323"/>
      <c r="N968" s="324"/>
      <c r="O968" s="325">
        <f t="shared" si="89"/>
        <v>0</v>
      </c>
      <c r="P968" s="326"/>
      <c r="Q968" s="338">
        <f>IF(ISBLANK(A968),0,IF(Set!$F$2="TTC",IF(P968=1,O968-(O968*100)/(100+Set!$C$2),(IF(P968=2,O968-(O968*100)/(100+Set!$C$3),0))),IF(P968=1,O968*Set!$C$2/(100),(IF(P968=2,O968*Set!$C$3/(100),0)))))</f>
        <v>0</v>
      </c>
      <c r="R968" s="335"/>
      <c r="S968" s="336">
        <f t="shared" si="90"/>
        <v>0</v>
      </c>
      <c r="T968" s="337">
        <f t="shared" si="91"/>
        <v>0</v>
      </c>
      <c r="U968" s="336">
        <f t="shared" si="92"/>
        <v>0</v>
      </c>
      <c r="V968" s="336">
        <f t="shared" si="93"/>
        <v>0</v>
      </c>
      <c r="W968" s="336">
        <f t="shared" si="94"/>
        <v>0</v>
      </c>
    </row>
    <row r="969" s="213" customFormat="1" hidden="1" spans="1:23">
      <c r="A969" s="278"/>
      <c r="B969" s="67"/>
      <c r="C969" s="279"/>
      <c r="D969" s="280">
        <f>SUMPRODUCT((Archives!$N$1005:$N$10000=Lang!A$4)*(Archives!$F$1005:$F$10000=$A969)*-Archives!$A$1005:$A$10000)+SUMPRODUCT((Archives!$N$1005:$N$10000=Lang!A$5)*(Archives!$F$1005:$F$10000=$A969)*-Archives!$A$1005:$A$10000)-$C969+$I969</f>
        <v>0</v>
      </c>
      <c r="E969" s="281"/>
      <c r="F969" s="282"/>
      <c r="G969" s="283"/>
      <c r="H969" s="284"/>
      <c r="I969" s="319"/>
      <c r="J969" s="320"/>
      <c r="K969" s="321"/>
      <c r="L969" s="322"/>
      <c r="M969" s="323"/>
      <c r="N969" s="324"/>
      <c r="O969" s="325">
        <f t="shared" si="89"/>
        <v>0</v>
      </c>
      <c r="P969" s="326"/>
      <c r="Q969" s="338">
        <f>IF(ISBLANK(A969),0,IF(Set!$F$2="TTC",IF(P969=1,O969-(O969*100)/(100+Set!$C$2),(IF(P969=2,O969-(O969*100)/(100+Set!$C$3),0))),IF(P969=1,O969*Set!$C$2/(100),(IF(P969=2,O969*Set!$C$3/(100),0)))))</f>
        <v>0</v>
      </c>
      <c r="R969" s="335"/>
      <c r="S969" s="336">
        <f t="shared" si="90"/>
        <v>0</v>
      </c>
      <c r="T969" s="337">
        <f t="shared" si="91"/>
        <v>0</v>
      </c>
      <c r="U969" s="336">
        <f t="shared" si="92"/>
        <v>0</v>
      </c>
      <c r="V969" s="336">
        <f t="shared" si="93"/>
        <v>0</v>
      </c>
      <c r="W969" s="336">
        <f t="shared" si="94"/>
        <v>0</v>
      </c>
    </row>
    <row r="970" s="213" customFormat="1" hidden="1" spans="1:23">
      <c r="A970" s="278"/>
      <c r="B970" s="67"/>
      <c r="C970" s="279"/>
      <c r="D970" s="280">
        <f>SUMPRODUCT((Archives!$N$1005:$N$10000=Lang!A$4)*(Archives!$F$1005:$F$10000=$A970)*-Archives!$A$1005:$A$10000)+SUMPRODUCT((Archives!$N$1005:$N$10000=Lang!A$5)*(Archives!$F$1005:$F$10000=$A970)*-Archives!$A$1005:$A$10000)-$C970+$I970</f>
        <v>0</v>
      </c>
      <c r="E970" s="281"/>
      <c r="F970" s="282"/>
      <c r="G970" s="283"/>
      <c r="H970" s="284"/>
      <c r="I970" s="319"/>
      <c r="J970" s="320"/>
      <c r="K970" s="321"/>
      <c r="L970" s="322"/>
      <c r="M970" s="323"/>
      <c r="N970" s="324"/>
      <c r="O970" s="325">
        <f t="shared" si="89"/>
        <v>0</v>
      </c>
      <c r="P970" s="326"/>
      <c r="Q970" s="338">
        <f>IF(ISBLANK(A970),0,IF(Set!$F$2="TTC",IF(P970=1,O970-(O970*100)/(100+Set!$C$2),(IF(P970=2,O970-(O970*100)/(100+Set!$C$3),0))),IF(P970=1,O970*Set!$C$2/(100),(IF(P970=2,O970*Set!$C$3/(100),0)))))</f>
        <v>0</v>
      </c>
      <c r="R970" s="335"/>
      <c r="S970" s="336">
        <f t="shared" si="90"/>
        <v>0</v>
      </c>
      <c r="T970" s="337">
        <f t="shared" si="91"/>
        <v>0</v>
      </c>
      <c r="U970" s="336">
        <f t="shared" si="92"/>
        <v>0</v>
      </c>
      <c r="V970" s="336">
        <f t="shared" si="93"/>
        <v>0</v>
      </c>
      <c r="W970" s="336">
        <f t="shared" si="94"/>
        <v>0</v>
      </c>
    </row>
    <row r="971" s="213" customFormat="1" hidden="1" spans="1:23">
      <c r="A971" s="278"/>
      <c r="B971" s="67"/>
      <c r="C971" s="279"/>
      <c r="D971" s="280">
        <f>SUMPRODUCT((Archives!$N$1005:$N$10000=Lang!A$4)*(Archives!$F$1005:$F$10000=$A971)*-Archives!$A$1005:$A$10000)+SUMPRODUCT((Archives!$N$1005:$N$10000=Lang!A$5)*(Archives!$F$1005:$F$10000=$A971)*-Archives!$A$1005:$A$10000)-$C971+$I971</f>
        <v>0</v>
      </c>
      <c r="E971" s="281"/>
      <c r="F971" s="282"/>
      <c r="G971" s="283"/>
      <c r="H971" s="284"/>
      <c r="I971" s="319"/>
      <c r="J971" s="320"/>
      <c r="K971" s="321"/>
      <c r="L971" s="322"/>
      <c r="M971" s="323"/>
      <c r="N971" s="324"/>
      <c r="O971" s="325">
        <f t="shared" si="89"/>
        <v>0</v>
      </c>
      <c r="P971" s="326"/>
      <c r="Q971" s="338">
        <f>IF(ISBLANK(A971),0,IF(Set!$F$2="TTC",IF(P971=1,O971-(O971*100)/(100+Set!$C$2),(IF(P971=2,O971-(O971*100)/(100+Set!$C$3),0))),IF(P971=1,O971*Set!$C$2/(100),(IF(P971=2,O971*Set!$C$3/(100),0)))))</f>
        <v>0</v>
      </c>
      <c r="R971" s="335"/>
      <c r="S971" s="336">
        <f t="shared" si="90"/>
        <v>0</v>
      </c>
      <c r="T971" s="337">
        <f t="shared" si="91"/>
        <v>0</v>
      </c>
      <c r="U971" s="336">
        <f t="shared" si="92"/>
        <v>0</v>
      </c>
      <c r="V971" s="336">
        <f t="shared" si="93"/>
        <v>0</v>
      </c>
      <c r="W971" s="336">
        <f t="shared" si="94"/>
        <v>0</v>
      </c>
    </row>
    <row r="972" s="213" customFormat="1" hidden="1" spans="1:23">
      <c r="A972" s="278"/>
      <c r="B972" s="67"/>
      <c r="C972" s="279"/>
      <c r="D972" s="280">
        <f>SUMPRODUCT((Archives!$N$1005:$N$10000=Lang!A$4)*(Archives!$F$1005:$F$10000=$A972)*-Archives!$A$1005:$A$10000)+SUMPRODUCT((Archives!$N$1005:$N$10000=Lang!A$5)*(Archives!$F$1005:$F$10000=$A972)*-Archives!$A$1005:$A$10000)-$C972+$I972</f>
        <v>0</v>
      </c>
      <c r="E972" s="281"/>
      <c r="F972" s="282"/>
      <c r="G972" s="283"/>
      <c r="H972" s="284"/>
      <c r="I972" s="319"/>
      <c r="J972" s="320"/>
      <c r="K972" s="321"/>
      <c r="L972" s="322"/>
      <c r="M972" s="323"/>
      <c r="N972" s="324"/>
      <c r="O972" s="325">
        <f t="shared" si="89"/>
        <v>0</v>
      </c>
      <c r="P972" s="326"/>
      <c r="Q972" s="338">
        <f>IF(ISBLANK(A972),0,IF(Set!$F$2="TTC",IF(P972=1,O972-(O972*100)/(100+Set!$C$2),(IF(P972=2,O972-(O972*100)/(100+Set!$C$3),0))),IF(P972=1,O972*Set!$C$2/(100),(IF(P972=2,O972*Set!$C$3/(100),0)))))</f>
        <v>0</v>
      </c>
      <c r="R972" s="335"/>
      <c r="S972" s="336">
        <f t="shared" si="90"/>
        <v>0</v>
      </c>
      <c r="T972" s="337">
        <f t="shared" si="91"/>
        <v>0</v>
      </c>
      <c r="U972" s="336">
        <f t="shared" si="92"/>
        <v>0</v>
      </c>
      <c r="V972" s="336">
        <f t="shared" si="93"/>
        <v>0</v>
      </c>
      <c r="W972" s="336">
        <f t="shared" si="94"/>
        <v>0</v>
      </c>
    </row>
    <row r="973" s="213" customFormat="1" hidden="1" spans="1:23">
      <c r="A973" s="278"/>
      <c r="B973" s="67"/>
      <c r="C973" s="279"/>
      <c r="D973" s="280">
        <f>SUMPRODUCT((Archives!$N$1005:$N$10000=Lang!A$4)*(Archives!$F$1005:$F$10000=$A973)*-Archives!$A$1005:$A$10000)+SUMPRODUCT((Archives!$N$1005:$N$10000=Lang!A$5)*(Archives!$F$1005:$F$10000=$A973)*-Archives!$A$1005:$A$10000)-$C973+$I973</f>
        <v>0</v>
      </c>
      <c r="E973" s="281"/>
      <c r="F973" s="282"/>
      <c r="G973" s="283"/>
      <c r="H973" s="284"/>
      <c r="I973" s="319"/>
      <c r="J973" s="320"/>
      <c r="K973" s="321"/>
      <c r="L973" s="322"/>
      <c r="M973" s="323"/>
      <c r="N973" s="324"/>
      <c r="O973" s="325">
        <f t="shared" si="89"/>
        <v>0</v>
      </c>
      <c r="P973" s="326"/>
      <c r="Q973" s="338">
        <f>IF(ISBLANK(A973),0,IF(Set!$F$2="TTC",IF(P973=1,O973-(O973*100)/(100+Set!$C$2),(IF(P973=2,O973-(O973*100)/(100+Set!$C$3),0))),IF(P973=1,O973*Set!$C$2/(100),(IF(P973=2,O973*Set!$C$3/(100),0)))))</f>
        <v>0</v>
      </c>
      <c r="R973" s="335"/>
      <c r="S973" s="336">
        <f t="shared" si="90"/>
        <v>0</v>
      </c>
      <c r="T973" s="337">
        <f t="shared" si="91"/>
        <v>0</v>
      </c>
      <c r="U973" s="336">
        <f t="shared" si="92"/>
        <v>0</v>
      </c>
      <c r="V973" s="336">
        <f t="shared" si="93"/>
        <v>0</v>
      </c>
      <c r="W973" s="336">
        <f t="shared" si="94"/>
        <v>0</v>
      </c>
    </row>
    <row r="974" s="213" customFormat="1" hidden="1" spans="1:23">
      <c r="A974" s="278"/>
      <c r="B974" s="67"/>
      <c r="C974" s="279"/>
      <c r="D974" s="280">
        <f>SUMPRODUCT((Archives!$N$1005:$N$10000=Lang!A$4)*(Archives!$F$1005:$F$10000=$A974)*-Archives!$A$1005:$A$10000)+SUMPRODUCT((Archives!$N$1005:$N$10000=Lang!A$5)*(Archives!$F$1005:$F$10000=$A974)*-Archives!$A$1005:$A$10000)-$C974+$I974</f>
        <v>0</v>
      </c>
      <c r="E974" s="281"/>
      <c r="F974" s="282"/>
      <c r="G974" s="283"/>
      <c r="H974" s="284"/>
      <c r="I974" s="319"/>
      <c r="J974" s="320"/>
      <c r="K974" s="321"/>
      <c r="L974" s="322"/>
      <c r="M974" s="323"/>
      <c r="N974" s="324"/>
      <c r="O974" s="325">
        <f t="shared" si="89"/>
        <v>0</v>
      </c>
      <c r="P974" s="326"/>
      <c r="Q974" s="338">
        <f>IF(ISBLANK(A974),0,IF(Set!$F$2="TTC",IF(P974=1,O974-(O974*100)/(100+Set!$C$2),(IF(P974=2,O974-(O974*100)/(100+Set!$C$3),0))),IF(P974=1,O974*Set!$C$2/(100),(IF(P974=2,O974*Set!$C$3/(100),0)))))</f>
        <v>0</v>
      </c>
      <c r="R974" s="335"/>
      <c r="S974" s="336">
        <f t="shared" si="90"/>
        <v>0</v>
      </c>
      <c r="T974" s="337">
        <f t="shared" si="91"/>
        <v>0</v>
      </c>
      <c r="U974" s="336">
        <f t="shared" si="92"/>
        <v>0</v>
      </c>
      <c r="V974" s="336">
        <f t="shared" si="93"/>
        <v>0</v>
      </c>
      <c r="W974" s="336">
        <f t="shared" si="94"/>
        <v>0</v>
      </c>
    </row>
    <row r="975" s="213" customFormat="1" hidden="1" spans="1:23">
      <c r="A975" s="278"/>
      <c r="B975" s="67"/>
      <c r="C975" s="279"/>
      <c r="D975" s="280">
        <f>SUMPRODUCT((Archives!$N$1005:$N$10000=Lang!A$4)*(Archives!$F$1005:$F$10000=$A975)*-Archives!$A$1005:$A$10000)+SUMPRODUCT((Archives!$N$1005:$N$10000=Lang!A$5)*(Archives!$F$1005:$F$10000=$A975)*-Archives!$A$1005:$A$10000)-$C975+$I975</f>
        <v>0</v>
      </c>
      <c r="E975" s="281"/>
      <c r="F975" s="282"/>
      <c r="G975" s="283"/>
      <c r="H975" s="284"/>
      <c r="I975" s="319"/>
      <c r="J975" s="320"/>
      <c r="K975" s="321"/>
      <c r="L975" s="322"/>
      <c r="M975" s="323"/>
      <c r="N975" s="324"/>
      <c r="O975" s="325">
        <f t="shared" si="89"/>
        <v>0</v>
      </c>
      <c r="P975" s="326"/>
      <c r="Q975" s="338">
        <f>IF(ISBLANK(A975),0,IF(Set!$F$2="TTC",IF(P975=1,O975-(O975*100)/(100+Set!$C$2),(IF(P975=2,O975-(O975*100)/(100+Set!$C$3),0))),IF(P975=1,O975*Set!$C$2/(100),(IF(P975=2,O975*Set!$C$3/(100),0)))))</f>
        <v>0</v>
      </c>
      <c r="R975" s="335"/>
      <c r="S975" s="336">
        <f t="shared" si="90"/>
        <v>0</v>
      </c>
      <c r="T975" s="337">
        <f t="shared" si="91"/>
        <v>0</v>
      </c>
      <c r="U975" s="336">
        <f t="shared" si="92"/>
        <v>0</v>
      </c>
      <c r="V975" s="336">
        <f t="shared" si="93"/>
        <v>0</v>
      </c>
      <c r="W975" s="336">
        <f t="shared" si="94"/>
        <v>0</v>
      </c>
    </row>
    <row r="976" s="213" customFormat="1" hidden="1" spans="1:23">
      <c r="A976" s="278"/>
      <c r="B976" s="67"/>
      <c r="C976" s="279"/>
      <c r="D976" s="280">
        <f>SUMPRODUCT((Archives!$N$1005:$N$10000=Lang!A$4)*(Archives!$F$1005:$F$10000=$A976)*-Archives!$A$1005:$A$10000)+SUMPRODUCT((Archives!$N$1005:$N$10000=Lang!A$5)*(Archives!$F$1005:$F$10000=$A976)*-Archives!$A$1005:$A$10000)-$C976+$I976</f>
        <v>0</v>
      </c>
      <c r="E976" s="281"/>
      <c r="F976" s="282"/>
      <c r="G976" s="283"/>
      <c r="H976" s="284"/>
      <c r="I976" s="319"/>
      <c r="J976" s="320"/>
      <c r="K976" s="321"/>
      <c r="L976" s="322"/>
      <c r="M976" s="323"/>
      <c r="N976" s="324"/>
      <c r="O976" s="325">
        <f t="shared" si="89"/>
        <v>0</v>
      </c>
      <c r="P976" s="326"/>
      <c r="Q976" s="338">
        <f>IF(ISBLANK(A976),0,IF(Set!$F$2="TTC",IF(P976=1,O976-(O976*100)/(100+Set!$C$2),(IF(P976=2,O976-(O976*100)/(100+Set!$C$3),0))),IF(P976=1,O976*Set!$C$2/(100),(IF(P976=2,O976*Set!$C$3/(100),0)))))</f>
        <v>0</v>
      </c>
      <c r="R976" s="335"/>
      <c r="S976" s="336">
        <f t="shared" si="90"/>
        <v>0</v>
      </c>
      <c r="T976" s="337">
        <f t="shared" si="91"/>
        <v>0</v>
      </c>
      <c r="U976" s="336">
        <f t="shared" si="92"/>
        <v>0</v>
      </c>
      <c r="V976" s="336">
        <f t="shared" si="93"/>
        <v>0</v>
      </c>
      <c r="W976" s="336">
        <f t="shared" si="94"/>
        <v>0</v>
      </c>
    </row>
    <row r="977" s="213" customFormat="1" hidden="1" spans="1:23">
      <c r="A977" s="278"/>
      <c r="B977" s="67"/>
      <c r="C977" s="279"/>
      <c r="D977" s="280">
        <f>SUMPRODUCT((Archives!$N$1005:$N$10000=Lang!A$4)*(Archives!$F$1005:$F$10000=$A977)*-Archives!$A$1005:$A$10000)+SUMPRODUCT((Archives!$N$1005:$N$10000=Lang!A$5)*(Archives!$F$1005:$F$10000=$A977)*-Archives!$A$1005:$A$10000)-$C977+$I977</f>
        <v>0</v>
      </c>
      <c r="E977" s="281"/>
      <c r="F977" s="282"/>
      <c r="G977" s="283"/>
      <c r="H977" s="284"/>
      <c r="I977" s="319"/>
      <c r="J977" s="320"/>
      <c r="K977" s="321"/>
      <c r="L977" s="322"/>
      <c r="M977" s="323"/>
      <c r="N977" s="324"/>
      <c r="O977" s="325">
        <f t="shared" ref="O977:O1017" si="95">IF(D$10="No",0,IF(C977=0,0,SUM(C977*F977)*(100-N977)/100))</f>
        <v>0</v>
      </c>
      <c r="P977" s="326"/>
      <c r="Q977" s="338">
        <f>IF(ISBLANK(A977),0,IF(Set!$F$2="TTC",IF(P977=1,O977-(O977*100)/(100+Set!$C$2),(IF(P977=2,O977-(O977*100)/(100+Set!$C$3),0))),IF(P977=1,O977*Set!$C$2/(100),(IF(P977=2,O977*Set!$C$3/(100),0)))))</f>
        <v>0</v>
      </c>
      <c r="R977" s="335"/>
      <c r="S977" s="336">
        <f t="shared" ref="S977:S1017" si="96">O977-(C977*G977)</f>
        <v>0</v>
      </c>
      <c r="T977" s="337">
        <f t="shared" ref="T977:T1017" si="97">C977*K977</f>
        <v>0</v>
      </c>
      <c r="U977" s="336">
        <f t="shared" ref="U977:U1017" si="98">C977*F977</f>
        <v>0</v>
      </c>
      <c r="V977" s="336">
        <f t="shared" ref="V977:V1017" si="99">G977*D977</f>
        <v>0</v>
      </c>
      <c r="W977" s="336">
        <f t="shared" ref="W977:W1017" si="100">IF(F977="",0,F977*D977)</f>
        <v>0</v>
      </c>
    </row>
    <row r="978" s="213" customFormat="1" hidden="1" spans="1:23">
      <c r="A978" s="278"/>
      <c r="B978" s="67"/>
      <c r="C978" s="279"/>
      <c r="D978" s="280">
        <f>SUMPRODUCT((Archives!$N$1005:$N$10000=Lang!A$4)*(Archives!$F$1005:$F$10000=$A978)*-Archives!$A$1005:$A$10000)+SUMPRODUCT((Archives!$N$1005:$N$10000=Lang!A$5)*(Archives!$F$1005:$F$10000=$A978)*-Archives!$A$1005:$A$10000)-$C978+$I978</f>
        <v>0</v>
      </c>
      <c r="E978" s="281"/>
      <c r="F978" s="282"/>
      <c r="G978" s="283"/>
      <c r="H978" s="284"/>
      <c r="I978" s="319"/>
      <c r="J978" s="320"/>
      <c r="K978" s="321"/>
      <c r="L978" s="322"/>
      <c r="M978" s="323"/>
      <c r="N978" s="324"/>
      <c r="O978" s="325">
        <f t="shared" si="95"/>
        <v>0</v>
      </c>
      <c r="P978" s="326"/>
      <c r="Q978" s="338">
        <f>IF(ISBLANK(A978),0,IF(Set!$F$2="TTC",IF(P978=1,O978-(O978*100)/(100+Set!$C$2),(IF(P978=2,O978-(O978*100)/(100+Set!$C$3),0))),IF(P978=1,O978*Set!$C$2/(100),(IF(P978=2,O978*Set!$C$3/(100),0)))))</f>
        <v>0</v>
      </c>
      <c r="R978" s="335"/>
      <c r="S978" s="336">
        <f t="shared" si="96"/>
        <v>0</v>
      </c>
      <c r="T978" s="337">
        <f t="shared" si="97"/>
        <v>0</v>
      </c>
      <c r="U978" s="336">
        <f t="shared" si="98"/>
        <v>0</v>
      </c>
      <c r="V978" s="336">
        <f t="shared" si="99"/>
        <v>0</v>
      </c>
      <c r="W978" s="336">
        <f t="shared" si="100"/>
        <v>0</v>
      </c>
    </row>
    <row r="979" s="213" customFormat="1" hidden="1" spans="1:23">
      <c r="A979" s="278"/>
      <c r="B979" s="67"/>
      <c r="C979" s="279"/>
      <c r="D979" s="280">
        <f>SUMPRODUCT((Archives!$N$1005:$N$10000=Lang!A$4)*(Archives!$F$1005:$F$10000=$A979)*-Archives!$A$1005:$A$10000)+SUMPRODUCT((Archives!$N$1005:$N$10000=Lang!A$5)*(Archives!$F$1005:$F$10000=$A979)*-Archives!$A$1005:$A$10000)-$C979+$I979</f>
        <v>0</v>
      </c>
      <c r="E979" s="281"/>
      <c r="F979" s="282"/>
      <c r="G979" s="283"/>
      <c r="H979" s="284"/>
      <c r="I979" s="319"/>
      <c r="J979" s="320"/>
      <c r="K979" s="321"/>
      <c r="L979" s="322"/>
      <c r="M979" s="323"/>
      <c r="N979" s="324"/>
      <c r="O979" s="325">
        <f t="shared" si="95"/>
        <v>0</v>
      </c>
      <c r="P979" s="326"/>
      <c r="Q979" s="338">
        <f>IF(ISBLANK(A979),0,IF(Set!$F$2="TTC",IF(P979=1,O979-(O979*100)/(100+Set!$C$2),(IF(P979=2,O979-(O979*100)/(100+Set!$C$3),0))),IF(P979=1,O979*Set!$C$2/(100),(IF(P979=2,O979*Set!$C$3/(100),0)))))</f>
        <v>0</v>
      </c>
      <c r="R979" s="335"/>
      <c r="S979" s="336">
        <f t="shared" si="96"/>
        <v>0</v>
      </c>
      <c r="T979" s="337">
        <f t="shared" si="97"/>
        <v>0</v>
      </c>
      <c r="U979" s="336">
        <f t="shared" si="98"/>
        <v>0</v>
      </c>
      <c r="V979" s="336">
        <f t="shared" si="99"/>
        <v>0</v>
      </c>
      <c r="W979" s="336">
        <f t="shared" si="100"/>
        <v>0</v>
      </c>
    </row>
    <row r="980" s="213" customFormat="1" hidden="1" spans="1:23">
      <c r="A980" s="278"/>
      <c r="B980" s="67"/>
      <c r="C980" s="279"/>
      <c r="D980" s="280">
        <f>SUMPRODUCT((Archives!$N$1005:$N$10000=Lang!A$4)*(Archives!$F$1005:$F$10000=$A980)*-Archives!$A$1005:$A$10000)+SUMPRODUCT((Archives!$N$1005:$N$10000=Lang!A$5)*(Archives!$F$1005:$F$10000=$A980)*-Archives!$A$1005:$A$10000)-$C980+$I980</f>
        <v>0</v>
      </c>
      <c r="E980" s="281"/>
      <c r="F980" s="282"/>
      <c r="G980" s="283"/>
      <c r="H980" s="284"/>
      <c r="I980" s="319"/>
      <c r="J980" s="320"/>
      <c r="K980" s="321"/>
      <c r="L980" s="322"/>
      <c r="M980" s="323"/>
      <c r="N980" s="324"/>
      <c r="O980" s="325">
        <f t="shared" si="95"/>
        <v>0</v>
      </c>
      <c r="P980" s="326"/>
      <c r="Q980" s="338">
        <f>IF(ISBLANK(A980),0,IF(Set!$F$2="TTC",IF(P980=1,O980-(O980*100)/(100+Set!$C$2),(IF(P980=2,O980-(O980*100)/(100+Set!$C$3),0))),IF(P980=1,O980*Set!$C$2/(100),(IF(P980=2,O980*Set!$C$3/(100),0)))))</f>
        <v>0</v>
      </c>
      <c r="R980" s="335"/>
      <c r="S980" s="336">
        <f t="shared" si="96"/>
        <v>0</v>
      </c>
      <c r="T980" s="337">
        <f t="shared" si="97"/>
        <v>0</v>
      </c>
      <c r="U980" s="336">
        <f t="shared" si="98"/>
        <v>0</v>
      </c>
      <c r="V980" s="336">
        <f t="shared" si="99"/>
        <v>0</v>
      </c>
      <c r="W980" s="336">
        <f t="shared" si="100"/>
        <v>0</v>
      </c>
    </row>
    <row r="981" s="213" customFormat="1" hidden="1" spans="1:23">
      <c r="A981" s="278"/>
      <c r="B981" s="67"/>
      <c r="C981" s="279"/>
      <c r="D981" s="280">
        <f>SUMPRODUCT((Archives!$N$1005:$N$10000=Lang!A$4)*(Archives!$F$1005:$F$10000=$A981)*-Archives!$A$1005:$A$10000)+SUMPRODUCT((Archives!$N$1005:$N$10000=Lang!A$5)*(Archives!$F$1005:$F$10000=$A981)*-Archives!$A$1005:$A$10000)-$C981+$I981</f>
        <v>0</v>
      </c>
      <c r="E981" s="281"/>
      <c r="F981" s="282"/>
      <c r="G981" s="283"/>
      <c r="H981" s="284"/>
      <c r="I981" s="319"/>
      <c r="J981" s="320"/>
      <c r="K981" s="321"/>
      <c r="L981" s="322"/>
      <c r="M981" s="323"/>
      <c r="N981" s="324"/>
      <c r="O981" s="325">
        <f t="shared" si="95"/>
        <v>0</v>
      </c>
      <c r="P981" s="326"/>
      <c r="Q981" s="338">
        <f>IF(ISBLANK(A981),0,IF(Set!$F$2="TTC",IF(P981=1,O981-(O981*100)/(100+Set!$C$2),(IF(P981=2,O981-(O981*100)/(100+Set!$C$3),0))),IF(P981=1,O981*Set!$C$2/(100),(IF(P981=2,O981*Set!$C$3/(100),0)))))</f>
        <v>0</v>
      </c>
      <c r="R981" s="335"/>
      <c r="S981" s="336">
        <f t="shared" si="96"/>
        <v>0</v>
      </c>
      <c r="T981" s="337">
        <f t="shared" si="97"/>
        <v>0</v>
      </c>
      <c r="U981" s="336">
        <f t="shared" si="98"/>
        <v>0</v>
      </c>
      <c r="V981" s="336">
        <f t="shared" si="99"/>
        <v>0</v>
      </c>
      <c r="W981" s="336">
        <f t="shared" si="100"/>
        <v>0</v>
      </c>
    </row>
    <row r="982" s="213" customFormat="1" hidden="1" spans="1:23">
      <c r="A982" s="278"/>
      <c r="B982" s="67"/>
      <c r="C982" s="279"/>
      <c r="D982" s="280">
        <f>SUMPRODUCT((Archives!$N$1005:$N$10000=Lang!A$4)*(Archives!$F$1005:$F$10000=$A982)*-Archives!$A$1005:$A$10000)+SUMPRODUCT((Archives!$N$1005:$N$10000=Lang!A$5)*(Archives!$F$1005:$F$10000=$A982)*-Archives!$A$1005:$A$10000)-$C982+$I982</f>
        <v>0</v>
      </c>
      <c r="E982" s="281"/>
      <c r="F982" s="282"/>
      <c r="G982" s="283"/>
      <c r="H982" s="284"/>
      <c r="I982" s="319"/>
      <c r="J982" s="320"/>
      <c r="K982" s="321"/>
      <c r="L982" s="322"/>
      <c r="M982" s="323"/>
      <c r="N982" s="324"/>
      <c r="O982" s="325">
        <f t="shared" si="95"/>
        <v>0</v>
      </c>
      <c r="P982" s="326"/>
      <c r="Q982" s="338">
        <f>IF(ISBLANK(A982),0,IF(Set!$F$2="TTC",IF(P982=1,O982-(O982*100)/(100+Set!$C$2),(IF(P982=2,O982-(O982*100)/(100+Set!$C$3),0))),IF(P982=1,O982*Set!$C$2/(100),(IF(P982=2,O982*Set!$C$3/(100),0)))))</f>
        <v>0</v>
      </c>
      <c r="R982" s="335"/>
      <c r="S982" s="336">
        <f t="shared" si="96"/>
        <v>0</v>
      </c>
      <c r="T982" s="337">
        <f t="shared" si="97"/>
        <v>0</v>
      </c>
      <c r="U982" s="336">
        <f t="shared" si="98"/>
        <v>0</v>
      </c>
      <c r="V982" s="336">
        <f t="shared" si="99"/>
        <v>0</v>
      </c>
      <c r="W982" s="336">
        <f t="shared" si="100"/>
        <v>0</v>
      </c>
    </row>
    <row r="983" s="213" customFormat="1" hidden="1" spans="1:23">
      <c r="A983" s="278"/>
      <c r="B983" s="67"/>
      <c r="C983" s="279"/>
      <c r="D983" s="280">
        <f>SUMPRODUCT((Archives!$N$1005:$N$10000=Lang!A$4)*(Archives!$F$1005:$F$10000=$A983)*-Archives!$A$1005:$A$10000)+SUMPRODUCT((Archives!$N$1005:$N$10000=Lang!A$5)*(Archives!$F$1005:$F$10000=$A983)*-Archives!$A$1005:$A$10000)-$C983+$I983</f>
        <v>0</v>
      </c>
      <c r="E983" s="281"/>
      <c r="F983" s="282"/>
      <c r="G983" s="283"/>
      <c r="H983" s="284"/>
      <c r="I983" s="319"/>
      <c r="J983" s="320"/>
      <c r="K983" s="321"/>
      <c r="L983" s="322"/>
      <c r="M983" s="323"/>
      <c r="N983" s="324"/>
      <c r="O983" s="325">
        <f t="shared" si="95"/>
        <v>0</v>
      </c>
      <c r="P983" s="326"/>
      <c r="Q983" s="338">
        <f>IF(ISBLANK(A983),0,IF(Set!$F$2="TTC",IF(P983=1,O983-(O983*100)/(100+Set!$C$2),(IF(P983=2,O983-(O983*100)/(100+Set!$C$3),0))),IF(P983=1,O983*Set!$C$2/(100),(IF(P983=2,O983*Set!$C$3/(100),0)))))</f>
        <v>0</v>
      </c>
      <c r="R983" s="335"/>
      <c r="S983" s="336">
        <f t="shared" si="96"/>
        <v>0</v>
      </c>
      <c r="T983" s="337">
        <f t="shared" si="97"/>
        <v>0</v>
      </c>
      <c r="U983" s="336">
        <f t="shared" si="98"/>
        <v>0</v>
      </c>
      <c r="V983" s="336">
        <f t="shared" si="99"/>
        <v>0</v>
      </c>
      <c r="W983" s="336">
        <f t="shared" si="100"/>
        <v>0</v>
      </c>
    </row>
    <row r="984" s="213" customFormat="1" hidden="1" spans="1:23">
      <c r="A984" s="278"/>
      <c r="B984" s="67"/>
      <c r="C984" s="279"/>
      <c r="D984" s="280">
        <f>SUMPRODUCT((Archives!$N$1005:$N$10000=Lang!A$4)*(Archives!$F$1005:$F$10000=$A984)*-Archives!$A$1005:$A$10000)+SUMPRODUCT((Archives!$N$1005:$N$10000=Lang!A$5)*(Archives!$F$1005:$F$10000=$A984)*-Archives!$A$1005:$A$10000)-$C984+$I984</f>
        <v>0</v>
      </c>
      <c r="E984" s="281"/>
      <c r="F984" s="282"/>
      <c r="G984" s="283"/>
      <c r="H984" s="284"/>
      <c r="I984" s="319"/>
      <c r="J984" s="320"/>
      <c r="K984" s="321"/>
      <c r="L984" s="322"/>
      <c r="M984" s="323"/>
      <c r="N984" s="324"/>
      <c r="O984" s="325">
        <f t="shared" si="95"/>
        <v>0</v>
      </c>
      <c r="P984" s="326"/>
      <c r="Q984" s="338">
        <f>IF(ISBLANK(A984),0,IF(Set!$F$2="TTC",IF(P984=1,O984-(O984*100)/(100+Set!$C$2),(IF(P984=2,O984-(O984*100)/(100+Set!$C$3),0))),IF(P984=1,O984*Set!$C$2/(100),(IF(P984=2,O984*Set!$C$3/(100),0)))))</f>
        <v>0</v>
      </c>
      <c r="R984" s="335"/>
      <c r="S984" s="336">
        <f t="shared" si="96"/>
        <v>0</v>
      </c>
      <c r="T984" s="337">
        <f t="shared" si="97"/>
        <v>0</v>
      </c>
      <c r="U984" s="336">
        <f t="shared" si="98"/>
        <v>0</v>
      </c>
      <c r="V984" s="336">
        <f t="shared" si="99"/>
        <v>0</v>
      </c>
      <c r="W984" s="336">
        <f t="shared" si="100"/>
        <v>0</v>
      </c>
    </row>
    <row r="985" s="213" customFormat="1" hidden="1" spans="1:23">
      <c r="A985" s="278"/>
      <c r="B985" s="67"/>
      <c r="C985" s="279"/>
      <c r="D985" s="280">
        <f>SUMPRODUCT((Archives!$N$1005:$N$10000=Lang!A$4)*(Archives!$F$1005:$F$10000=$A985)*-Archives!$A$1005:$A$10000)+SUMPRODUCT((Archives!$N$1005:$N$10000=Lang!A$5)*(Archives!$F$1005:$F$10000=$A985)*-Archives!$A$1005:$A$10000)-$C985+$I985</f>
        <v>0</v>
      </c>
      <c r="E985" s="281"/>
      <c r="F985" s="282"/>
      <c r="G985" s="283"/>
      <c r="H985" s="284"/>
      <c r="I985" s="319"/>
      <c r="J985" s="320"/>
      <c r="K985" s="321"/>
      <c r="L985" s="322"/>
      <c r="M985" s="323"/>
      <c r="N985" s="324"/>
      <c r="O985" s="325">
        <f t="shared" si="95"/>
        <v>0</v>
      </c>
      <c r="P985" s="326"/>
      <c r="Q985" s="338">
        <f>IF(ISBLANK(A985),0,IF(Set!$F$2="TTC",IF(P985=1,O985-(O985*100)/(100+Set!$C$2),(IF(P985=2,O985-(O985*100)/(100+Set!$C$3),0))),IF(P985=1,O985*Set!$C$2/(100),(IF(P985=2,O985*Set!$C$3/(100),0)))))</f>
        <v>0</v>
      </c>
      <c r="R985" s="335"/>
      <c r="S985" s="336">
        <f t="shared" si="96"/>
        <v>0</v>
      </c>
      <c r="T985" s="337">
        <f t="shared" si="97"/>
        <v>0</v>
      </c>
      <c r="U985" s="336">
        <f t="shared" si="98"/>
        <v>0</v>
      </c>
      <c r="V985" s="336">
        <f t="shared" si="99"/>
        <v>0</v>
      </c>
      <c r="W985" s="336">
        <f t="shared" si="100"/>
        <v>0</v>
      </c>
    </row>
    <row r="986" s="213" customFormat="1" hidden="1" spans="1:23">
      <c r="A986" s="278"/>
      <c r="B986" s="67"/>
      <c r="C986" s="279"/>
      <c r="D986" s="280">
        <f>SUMPRODUCT((Archives!$N$1005:$N$10000=Lang!A$4)*(Archives!$F$1005:$F$10000=$A986)*-Archives!$A$1005:$A$10000)+SUMPRODUCT((Archives!$N$1005:$N$10000=Lang!A$5)*(Archives!$F$1005:$F$10000=$A986)*-Archives!$A$1005:$A$10000)-$C986+$I986</f>
        <v>0</v>
      </c>
      <c r="E986" s="281"/>
      <c r="F986" s="282"/>
      <c r="G986" s="283"/>
      <c r="H986" s="284"/>
      <c r="I986" s="319"/>
      <c r="J986" s="320"/>
      <c r="K986" s="321"/>
      <c r="L986" s="322"/>
      <c r="M986" s="323"/>
      <c r="N986" s="324"/>
      <c r="O986" s="325">
        <f t="shared" si="95"/>
        <v>0</v>
      </c>
      <c r="P986" s="326"/>
      <c r="Q986" s="338">
        <f>IF(ISBLANK(A986),0,IF(Set!$F$2="TTC",IF(P986=1,O986-(O986*100)/(100+Set!$C$2),(IF(P986=2,O986-(O986*100)/(100+Set!$C$3),0))),IF(P986=1,O986*Set!$C$2/(100),(IF(P986=2,O986*Set!$C$3/(100),0)))))</f>
        <v>0</v>
      </c>
      <c r="R986" s="335"/>
      <c r="S986" s="336">
        <f t="shared" si="96"/>
        <v>0</v>
      </c>
      <c r="T986" s="337">
        <f t="shared" si="97"/>
        <v>0</v>
      </c>
      <c r="U986" s="336">
        <f t="shared" si="98"/>
        <v>0</v>
      </c>
      <c r="V986" s="336">
        <f t="shared" si="99"/>
        <v>0</v>
      </c>
      <c r="W986" s="336">
        <f t="shared" si="100"/>
        <v>0</v>
      </c>
    </row>
    <row r="987" s="213" customFormat="1" hidden="1" spans="1:23">
      <c r="A987" s="278"/>
      <c r="B987" s="67"/>
      <c r="C987" s="279"/>
      <c r="D987" s="280">
        <f>SUMPRODUCT((Archives!$N$1005:$N$10000=Lang!A$4)*(Archives!$F$1005:$F$10000=$A987)*-Archives!$A$1005:$A$10000)+SUMPRODUCT((Archives!$N$1005:$N$10000=Lang!A$5)*(Archives!$F$1005:$F$10000=$A987)*-Archives!$A$1005:$A$10000)-$C987+$I987</f>
        <v>0</v>
      </c>
      <c r="E987" s="281"/>
      <c r="F987" s="282"/>
      <c r="G987" s="283"/>
      <c r="H987" s="284"/>
      <c r="I987" s="319"/>
      <c r="J987" s="320"/>
      <c r="K987" s="321"/>
      <c r="L987" s="322"/>
      <c r="M987" s="323"/>
      <c r="N987" s="324"/>
      <c r="O987" s="325">
        <f t="shared" si="95"/>
        <v>0</v>
      </c>
      <c r="P987" s="326"/>
      <c r="Q987" s="338">
        <f>IF(ISBLANK(A987),0,IF(Set!$F$2="TTC",IF(P987=1,O987-(O987*100)/(100+Set!$C$2),(IF(P987=2,O987-(O987*100)/(100+Set!$C$3),0))),IF(P987=1,O987*Set!$C$2/(100),(IF(P987=2,O987*Set!$C$3/(100),0)))))</f>
        <v>0</v>
      </c>
      <c r="R987" s="335"/>
      <c r="S987" s="336">
        <f t="shared" si="96"/>
        <v>0</v>
      </c>
      <c r="T987" s="337">
        <f t="shared" si="97"/>
        <v>0</v>
      </c>
      <c r="U987" s="336">
        <f t="shared" si="98"/>
        <v>0</v>
      </c>
      <c r="V987" s="336">
        <f t="shared" si="99"/>
        <v>0</v>
      </c>
      <c r="W987" s="336">
        <f t="shared" si="100"/>
        <v>0</v>
      </c>
    </row>
    <row r="988" s="213" customFormat="1" hidden="1" spans="1:23">
      <c r="A988" s="278"/>
      <c r="B988" s="67"/>
      <c r="C988" s="279"/>
      <c r="D988" s="280">
        <f>SUMPRODUCT((Archives!$N$1005:$N$10000=Lang!A$4)*(Archives!$F$1005:$F$10000=$A988)*-Archives!$A$1005:$A$10000)+SUMPRODUCT((Archives!$N$1005:$N$10000=Lang!A$5)*(Archives!$F$1005:$F$10000=$A988)*-Archives!$A$1005:$A$10000)-$C988+$I988</f>
        <v>0</v>
      </c>
      <c r="E988" s="281"/>
      <c r="F988" s="282"/>
      <c r="G988" s="283"/>
      <c r="H988" s="284"/>
      <c r="I988" s="319"/>
      <c r="J988" s="320"/>
      <c r="K988" s="321"/>
      <c r="L988" s="322"/>
      <c r="M988" s="323"/>
      <c r="N988" s="324"/>
      <c r="O988" s="325">
        <f t="shared" si="95"/>
        <v>0</v>
      </c>
      <c r="P988" s="326"/>
      <c r="Q988" s="338">
        <f>IF(ISBLANK(A988),0,IF(Set!$F$2="TTC",IF(P988=1,O988-(O988*100)/(100+Set!$C$2),(IF(P988=2,O988-(O988*100)/(100+Set!$C$3),0))),IF(P988=1,O988*Set!$C$2/(100),(IF(P988=2,O988*Set!$C$3/(100),0)))))</f>
        <v>0</v>
      </c>
      <c r="R988" s="335"/>
      <c r="S988" s="336">
        <f t="shared" si="96"/>
        <v>0</v>
      </c>
      <c r="T988" s="337">
        <f t="shared" si="97"/>
        <v>0</v>
      </c>
      <c r="U988" s="336">
        <f t="shared" si="98"/>
        <v>0</v>
      </c>
      <c r="V988" s="336">
        <f t="shared" si="99"/>
        <v>0</v>
      </c>
      <c r="W988" s="336">
        <f t="shared" si="100"/>
        <v>0</v>
      </c>
    </row>
    <row r="989" s="213" customFormat="1" hidden="1" spans="1:23">
      <c r="A989" s="278"/>
      <c r="B989" s="67"/>
      <c r="C989" s="279"/>
      <c r="D989" s="280">
        <f>SUMPRODUCT((Archives!$N$1005:$N$10000=Lang!A$4)*(Archives!$F$1005:$F$10000=$A989)*-Archives!$A$1005:$A$10000)+SUMPRODUCT((Archives!$N$1005:$N$10000=Lang!A$5)*(Archives!$F$1005:$F$10000=$A989)*-Archives!$A$1005:$A$10000)-$C989+$I989</f>
        <v>0</v>
      </c>
      <c r="E989" s="281"/>
      <c r="F989" s="282"/>
      <c r="G989" s="283"/>
      <c r="H989" s="284"/>
      <c r="I989" s="319"/>
      <c r="J989" s="320"/>
      <c r="K989" s="321"/>
      <c r="L989" s="322"/>
      <c r="M989" s="323"/>
      <c r="N989" s="324"/>
      <c r="O989" s="325">
        <f t="shared" si="95"/>
        <v>0</v>
      </c>
      <c r="P989" s="326"/>
      <c r="Q989" s="338">
        <f>IF(ISBLANK(A989),0,IF(Set!$F$2="TTC",IF(P989=1,O989-(O989*100)/(100+Set!$C$2),(IF(P989=2,O989-(O989*100)/(100+Set!$C$3),0))),IF(P989=1,O989*Set!$C$2/(100),(IF(P989=2,O989*Set!$C$3/(100),0)))))</f>
        <v>0</v>
      </c>
      <c r="R989" s="335"/>
      <c r="S989" s="336">
        <f t="shared" si="96"/>
        <v>0</v>
      </c>
      <c r="T989" s="337">
        <f t="shared" si="97"/>
        <v>0</v>
      </c>
      <c r="U989" s="336">
        <f t="shared" si="98"/>
        <v>0</v>
      </c>
      <c r="V989" s="336">
        <f t="shared" si="99"/>
        <v>0</v>
      </c>
      <c r="W989" s="336">
        <f t="shared" si="100"/>
        <v>0</v>
      </c>
    </row>
    <row r="990" s="213" customFormat="1" hidden="1" spans="1:23">
      <c r="A990" s="278"/>
      <c r="B990" s="67"/>
      <c r="C990" s="279"/>
      <c r="D990" s="280">
        <f>SUMPRODUCT((Archives!$N$1005:$N$10000=Lang!A$4)*(Archives!$F$1005:$F$10000=$A990)*-Archives!$A$1005:$A$10000)+SUMPRODUCT((Archives!$N$1005:$N$10000=Lang!A$5)*(Archives!$F$1005:$F$10000=$A990)*-Archives!$A$1005:$A$10000)-$C990+$I990</f>
        <v>0</v>
      </c>
      <c r="E990" s="281"/>
      <c r="F990" s="282"/>
      <c r="G990" s="283"/>
      <c r="H990" s="284"/>
      <c r="I990" s="319"/>
      <c r="J990" s="320"/>
      <c r="K990" s="321"/>
      <c r="L990" s="322"/>
      <c r="M990" s="323"/>
      <c r="N990" s="324"/>
      <c r="O990" s="325">
        <f t="shared" si="95"/>
        <v>0</v>
      </c>
      <c r="P990" s="326"/>
      <c r="Q990" s="338">
        <f>IF(ISBLANK(A990),0,IF(Set!$F$2="TTC",IF(P990=1,O990-(O990*100)/(100+Set!$C$2),(IF(P990=2,O990-(O990*100)/(100+Set!$C$3),0))),IF(P990=1,O990*Set!$C$2/(100),(IF(P990=2,O990*Set!$C$3/(100),0)))))</f>
        <v>0</v>
      </c>
      <c r="R990" s="335"/>
      <c r="S990" s="336">
        <f t="shared" si="96"/>
        <v>0</v>
      </c>
      <c r="T990" s="337">
        <f t="shared" si="97"/>
        <v>0</v>
      </c>
      <c r="U990" s="336">
        <f t="shared" si="98"/>
        <v>0</v>
      </c>
      <c r="V990" s="336">
        <f t="shared" si="99"/>
        <v>0</v>
      </c>
      <c r="W990" s="336">
        <f t="shared" si="100"/>
        <v>0</v>
      </c>
    </row>
    <row r="991" s="213" customFormat="1" hidden="1" spans="1:23">
      <c r="A991" s="278"/>
      <c r="B991" s="67"/>
      <c r="C991" s="279"/>
      <c r="D991" s="280">
        <f>SUMPRODUCT((Archives!$N$1005:$N$10000=Lang!A$4)*(Archives!$F$1005:$F$10000=$A991)*-Archives!$A$1005:$A$10000)+SUMPRODUCT((Archives!$N$1005:$N$10000=Lang!A$5)*(Archives!$F$1005:$F$10000=$A991)*-Archives!$A$1005:$A$10000)-$C991+$I991</f>
        <v>0</v>
      </c>
      <c r="E991" s="281"/>
      <c r="F991" s="282"/>
      <c r="G991" s="283"/>
      <c r="H991" s="284"/>
      <c r="I991" s="319"/>
      <c r="J991" s="320"/>
      <c r="K991" s="321"/>
      <c r="L991" s="322"/>
      <c r="M991" s="323"/>
      <c r="N991" s="324"/>
      <c r="O991" s="325">
        <f t="shared" si="95"/>
        <v>0</v>
      </c>
      <c r="P991" s="326"/>
      <c r="Q991" s="338">
        <f>IF(ISBLANK(A991),0,IF(Set!$F$2="TTC",IF(P991=1,O991-(O991*100)/(100+Set!$C$2),(IF(P991=2,O991-(O991*100)/(100+Set!$C$3),0))),IF(P991=1,O991*Set!$C$2/(100),(IF(P991=2,O991*Set!$C$3/(100),0)))))</f>
        <v>0</v>
      </c>
      <c r="R991" s="335"/>
      <c r="S991" s="336">
        <f t="shared" si="96"/>
        <v>0</v>
      </c>
      <c r="T991" s="337">
        <f t="shared" si="97"/>
        <v>0</v>
      </c>
      <c r="U991" s="336">
        <f t="shared" si="98"/>
        <v>0</v>
      </c>
      <c r="V991" s="336">
        <f t="shared" si="99"/>
        <v>0</v>
      </c>
      <c r="W991" s="336">
        <f t="shared" si="100"/>
        <v>0</v>
      </c>
    </row>
    <row r="992" s="213" customFormat="1" hidden="1" spans="1:23">
      <c r="A992" s="278"/>
      <c r="B992" s="67"/>
      <c r="C992" s="279"/>
      <c r="D992" s="280">
        <f>SUMPRODUCT((Archives!$N$1005:$N$10000=Lang!A$4)*(Archives!$F$1005:$F$10000=$A992)*-Archives!$A$1005:$A$10000)+SUMPRODUCT((Archives!$N$1005:$N$10000=Lang!A$5)*(Archives!$F$1005:$F$10000=$A992)*-Archives!$A$1005:$A$10000)-$C992+$I992</f>
        <v>0</v>
      </c>
      <c r="E992" s="281"/>
      <c r="F992" s="282"/>
      <c r="G992" s="283"/>
      <c r="H992" s="284"/>
      <c r="I992" s="319"/>
      <c r="J992" s="320"/>
      <c r="K992" s="321"/>
      <c r="L992" s="322"/>
      <c r="M992" s="323"/>
      <c r="N992" s="324"/>
      <c r="O992" s="325">
        <f t="shared" si="95"/>
        <v>0</v>
      </c>
      <c r="P992" s="326"/>
      <c r="Q992" s="338">
        <f>IF(ISBLANK(A992),0,IF(Set!$F$2="TTC",IF(P992=1,O992-(O992*100)/(100+Set!$C$2),(IF(P992=2,O992-(O992*100)/(100+Set!$C$3),0))),IF(P992=1,O992*Set!$C$2/(100),(IF(P992=2,O992*Set!$C$3/(100),0)))))</f>
        <v>0</v>
      </c>
      <c r="R992" s="335"/>
      <c r="S992" s="336">
        <f t="shared" si="96"/>
        <v>0</v>
      </c>
      <c r="T992" s="337">
        <f t="shared" si="97"/>
        <v>0</v>
      </c>
      <c r="U992" s="336">
        <f t="shared" si="98"/>
        <v>0</v>
      </c>
      <c r="V992" s="336">
        <f t="shared" si="99"/>
        <v>0</v>
      </c>
      <c r="W992" s="336">
        <f t="shared" si="100"/>
        <v>0</v>
      </c>
    </row>
    <row r="993" s="213" customFormat="1" hidden="1" spans="1:23">
      <c r="A993" s="278"/>
      <c r="B993" s="67"/>
      <c r="C993" s="279"/>
      <c r="D993" s="280">
        <f>SUMPRODUCT((Archives!$N$1005:$N$10000=Lang!A$4)*(Archives!$F$1005:$F$10000=$A993)*-Archives!$A$1005:$A$10000)+SUMPRODUCT((Archives!$N$1005:$N$10000=Lang!A$5)*(Archives!$F$1005:$F$10000=$A993)*-Archives!$A$1005:$A$10000)-$C993+$I993</f>
        <v>0</v>
      </c>
      <c r="E993" s="281"/>
      <c r="F993" s="282"/>
      <c r="G993" s="283"/>
      <c r="H993" s="284"/>
      <c r="I993" s="319"/>
      <c r="J993" s="320"/>
      <c r="K993" s="321"/>
      <c r="L993" s="322"/>
      <c r="M993" s="323"/>
      <c r="N993" s="324"/>
      <c r="O993" s="325">
        <f t="shared" si="95"/>
        <v>0</v>
      </c>
      <c r="P993" s="326"/>
      <c r="Q993" s="338">
        <f>IF(ISBLANK(A993),0,IF(Set!$F$2="TTC",IF(P993=1,O993-(O993*100)/(100+Set!$C$2),(IF(P993=2,O993-(O993*100)/(100+Set!$C$3),0))),IF(P993=1,O993*Set!$C$2/(100),(IF(P993=2,O993*Set!$C$3/(100),0)))))</f>
        <v>0</v>
      </c>
      <c r="R993" s="335"/>
      <c r="S993" s="336">
        <f t="shared" si="96"/>
        <v>0</v>
      </c>
      <c r="T993" s="337">
        <f t="shared" si="97"/>
        <v>0</v>
      </c>
      <c r="U993" s="336">
        <f t="shared" si="98"/>
        <v>0</v>
      </c>
      <c r="V993" s="336">
        <f t="shared" si="99"/>
        <v>0</v>
      </c>
      <c r="W993" s="336">
        <f t="shared" si="100"/>
        <v>0</v>
      </c>
    </row>
    <row r="994" s="213" customFormat="1" hidden="1" spans="1:23">
      <c r="A994" s="278"/>
      <c r="B994" s="67"/>
      <c r="C994" s="279"/>
      <c r="D994" s="280">
        <f>SUMPRODUCT((Archives!$N$1005:$N$10000=Lang!A$4)*(Archives!$F$1005:$F$10000=$A994)*-Archives!$A$1005:$A$10000)+SUMPRODUCT((Archives!$N$1005:$N$10000=Lang!A$5)*(Archives!$F$1005:$F$10000=$A994)*-Archives!$A$1005:$A$10000)-$C994+$I994</f>
        <v>0</v>
      </c>
      <c r="E994" s="281"/>
      <c r="F994" s="282"/>
      <c r="G994" s="283"/>
      <c r="H994" s="284"/>
      <c r="I994" s="319"/>
      <c r="J994" s="320"/>
      <c r="K994" s="321"/>
      <c r="L994" s="322"/>
      <c r="M994" s="323"/>
      <c r="N994" s="324"/>
      <c r="O994" s="325">
        <f t="shared" si="95"/>
        <v>0</v>
      </c>
      <c r="P994" s="326"/>
      <c r="Q994" s="338">
        <f>IF(ISBLANK(A994),0,IF(Set!$F$2="TTC",IF(P994=1,O994-(O994*100)/(100+Set!$C$2),(IF(P994=2,O994-(O994*100)/(100+Set!$C$3),0))),IF(P994=1,O994*Set!$C$2/(100),(IF(P994=2,O994*Set!$C$3/(100),0)))))</f>
        <v>0</v>
      </c>
      <c r="R994" s="335"/>
      <c r="S994" s="336">
        <f t="shared" si="96"/>
        <v>0</v>
      </c>
      <c r="T994" s="337">
        <f t="shared" si="97"/>
        <v>0</v>
      </c>
      <c r="U994" s="336">
        <f t="shared" si="98"/>
        <v>0</v>
      </c>
      <c r="V994" s="336">
        <f t="shared" si="99"/>
        <v>0</v>
      </c>
      <c r="W994" s="336">
        <f t="shared" si="100"/>
        <v>0</v>
      </c>
    </row>
    <row r="995" s="213" customFormat="1" hidden="1" spans="1:23">
      <c r="A995" s="278"/>
      <c r="B995" s="67"/>
      <c r="C995" s="279"/>
      <c r="D995" s="280">
        <f>SUMPRODUCT((Archives!$N$1005:$N$10000=Lang!A$4)*(Archives!$F$1005:$F$10000=$A995)*-Archives!$A$1005:$A$10000)+SUMPRODUCT((Archives!$N$1005:$N$10000=Lang!A$5)*(Archives!$F$1005:$F$10000=$A995)*-Archives!$A$1005:$A$10000)-$C995+$I995</f>
        <v>0</v>
      </c>
      <c r="E995" s="281"/>
      <c r="F995" s="282"/>
      <c r="G995" s="283"/>
      <c r="H995" s="284"/>
      <c r="I995" s="319"/>
      <c r="J995" s="320"/>
      <c r="K995" s="321"/>
      <c r="L995" s="322"/>
      <c r="M995" s="323"/>
      <c r="N995" s="324"/>
      <c r="O995" s="325">
        <f t="shared" si="95"/>
        <v>0</v>
      </c>
      <c r="P995" s="326"/>
      <c r="Q995" s="338">
        <f>IF(ISBLANK(A995),0,IF(Set!$F$2="TTC",IF(P995=1,O995-(O995*100)/(100+Set!$C$2),(IF(P995=2,O995-(O995*100)/(100+Set!$C$3),0))),IF(P995=1,O995*Set!$C$2/(100),(IF(P995=2,O995*Set!$C$3/(100),0)))))</f>
        <v>0</v>
      </c>
      <c r="R995" s="335"/>
      <c r="S995" s="336">
        <f t="shared" si="96"/>
        <v>0</v>
      </c>
      <c r="T995" s="337">
        <f t="shared" si="97"/>
        <v>0</v>
      </c>
      <c r="U995" s="336">
        <f t="shared" si="98"/>
        <v>0</v>
      </c>
      <c r="V995" s="336">
        <f t="shared" si="99"/>
        <v>0</v>
      </c>
      <c r="W995" s="336">
        <f t="shared" si="100"/>
        <v>0</v>
      </c>
    </row>
    <row r="996" s="213" customFormat="1" hidden="1" spans="1:23">
      <c r="A996" s="278"/>
      <c r="B996" s="67"/>
      <c r="C996" s="279"/>
      <c r="D996" s="280">
        <f>SUMPRODUCT((Archives!$N$1005:$N$10000=Lang!A$4)*(Archives!$F$1005:$F$10000=$A996)*-Archives!$A$1005:$A$10000)+SUMPRODUCT((Archives!$N$1005:$N$10000=Lang!A$5)*(Archives!$F$1005:$F$10000=$A996)*-Archives!$A$1005:$A$10000)-$C996+$I996</f>
        <v>0</v>
      </c>
      <c r="E996" s="281"/>
      <c r="F996" s="282"/>
      <c r="G996" s="283"/>
      <c r="H996" s="284"/>
      <c r="I996" s="319"/>
      <c r="J996" s="320"/>
      <c r="K996" s="321"/>
      <c r="L996" s="322"/>
      <c r="M996" s="323"/>
      <c r="N996" s="324"/>
      <c r="O996" s="325">
        <f t="shared" si="95"/>
        <v>0</v>
      </c>
      <c r="P996" s="326"/>
      <c r="Q996" s="338">
        <f>IF(ISBLANK(A996),0,IF(Set!$F$2="TTC",IF(P996=1,O996-(O996*100)/(100+Set!$C$2),(IF(P996=2,O996-(O996*100)/(100+Set!$C$3),0))),IF(P996=1,O996*Set!$C$2/(100),(IF(P996=2,O996*Set!$C$3/(100),0)))))</f>
        <v>0</v>
      </c>
      <c r="R996" s="335"/>
      <c r="S996" s="336">
        <f t="shared" si="96"/>
        <v>0</v>
      </c>
      <c r="T996" s="337">
        <f t="shared" si="97"/>
        <v>0</v>
      </c>
      <c r="U996" s="336">
        <f t="shared" si="98"/>
        <v>0</v>
      </c>
      <c r="V996" s="336">
        <f t="shared" si="99"/>
        <v>0</v>
      </c>
      <c r="W996" s="336">
        <f t="shared" si="100"/>
        <v>0</v>
      </c>
    </row>
    <row r="997" s="213" customFormat="1" hidden="1" spans="1:23">
      <c r="A997" s="278"/>
      <c r="B997" s="67"/>
      <c r="C997" s="279"/>
      <c r="D997" s="280">
        <f>SUMPRODUCT((Archives!$N$1005:$N$10000=Lang!A$4)*(Archives!$F$1005:$F$10000=$A997)*-Archives!$A$1005:$A$10000)+SUMPRODUCT((Archives!$N$1005:$N$10000=Lang!A$5)*(Archives!$F$1005:$F$10000=$A997)*-Archives!$A$1005:$A$10000)-$C997+$I997</f>
        <v>0</v>
      </c>
      <c r="E997" s="281"/>
      <c r="F997" s="282"/>
      <c r="G997" s="283"/>
      <c r="H997" s="284"/>
      <c r="I997" s="319"/>
      <c r="J997" s="320"/>
      <c r="K997" s="321"/>
      <c r="L997" s="322"/>
      <c r="M997" s="323"/>
      <c r="N997" s="324"/>
      <c r="O997" s="325">
        <f t="shared" si="95"/>
        <v>0</v>
      </c>
      <c r="P997" s="326"/>
      <c r="Q997" s="338">
        <f>IF(ISBLANK(A997),0,IF(Set!$F$2="TTC",IF(P997=1,O997-(O997*100)/(100+Set!$C$2),(IF(P997=2,O997-(O997*100)/(100+Set!$C$3),0))),IF(P997=1,O997*Set!$C$2/(100),(IF(P997=2,O997*Set!$C$3/(100),0)))))</f>
        <v>0</v>
      </c>
      <c r="R997" s="335"/>
      <c r="S997" s="336">
        <f t="shared" si="96"/>
        <v>0</v>
      </c>
      <c r="T997" s="337">
        <f t="shared" si="97"/>
        <v>0</v>
      </c>
      <c r="U997" s="336">
        <f t="shared" si="98"/>
        <v>0</v>
      </c>
      <c r="V997" s="336">
        <f t="shared" si="99"/>
        <v>0</v>
      </c>
      <c r="W997" s="336">
        <f t="shared" si="100"/>
        <v>0</v>
      </c>
    </row>
    <row r="998" s="213" customFormat="1" hidden="1" spans="1:23">
      <c r="A998" s="278"/>
      <c r="B998" s="67"/>
      <c r="C998" s="279"/>
      <c r="D998" s="280">
        <f>SUMPRODUCT((Archives!$N$1005:$N$10000=Lang!A$4)*(Archives!$F$1005:$F$10000=$A998)*-Archives!$A$1005:$A$10000)+SUMPRODUCT((Archives!$N$1005:$N$10000=Lang!A$5)*(Archives!$F$1005:$F$10000=$A998)*-Archives!$A$1005:$A$10000)-$C998+$I998</f>
        <v>0</v>
      </c>
      <c r="E998" s="281"/>
      <c r="F998" s="282"/>
      <c r="G998" s="283"/>
      <c r="H998" s="284"/>
      <c r="I998" s="319"/>
      <c r="J998" s="320"/>
      <c r="K998" s="321"/>
      <c r="L998" s="322"/>
      <c r="M998" s="323"/>
      <c r="N998" s="324"/>
      <c r="O998" s="325">
        <f t="shared" si="95"/>
        <v>0</v>
      </c>
      <c r="P998" s="326"/>
      <c r="Q998" s="338">
        <f>IF(ISBLANK(A998),0,IF(Set!$F$2="TTC",IF(P998=1,O998-(O998*100)/(100+Set!$C$2),(IF(P998=2,O998-(O998*100)/(100+Set!$C$3),0))),IF(P998=1,O998*Set!$C$2/(100),(IF(P998=2,O998*Set!$C$3/(100),0)))))</f>
        <v>0</v>
      </c>
      <c r="R998" s="335"/>
      <c r="S998" s="336">
        <f t="shared" si="96"/>
        <v>0</v>
      </c>
      <c r="T998" s="337">
        <f t="shared" si="97"/>
        <v>0</v>
      </c>
      <c r="U998" s="336">
        <f t="shared" si="98"/>
        <v>0</v>
      </c>
      <c r="V998" s="336">
        <f t="shared" si="99"/>
        <v>0</v>
      </c>
      <c r="W998" s="336">
        <f t="shared" si="100"/>
        <v>0</v>
      </c>
    </row>
    <row r="999" s="213" customFormat="1" hidden="1" spans="1:23">
      <c r="A999" s="278"/>
      <c r="B999" s="67"/>
      <c r="C999" s="279"/>
      <c r="D999" s="280">
        <f>SUMPRODUCT((Archives!$N$1005:$N$10000=Lang!A$4)*(Archives!$F$1005:$F$10000=$A999)*-Archives!$A$1005:$A$10000)+SUMPRODUCT((Archives!$N$1005:$N$10000=Lang!A$5)*(Archives!$F$1005:$F$10000=$A999)*-Archives!$A$1005:$A$10000)-$C999+$I999</f>
        <v>0</v>
      </c>
      <c r="E999" s="281"/>
      <c r="F999" s="282"/>
      <c r="G999" s="283"/>
      <c r="H999" s="284"/>
      <c r="I999" s="319"/>
      <c r="J999" s="320"/>
      <c r="K999" s="321"/>
      <c r="L999" s="322"/>
      <c r="M999" s="323"/>
      <c r="N999" s="324"/>
      <c r="O999" s="325">
        <f t="shared" si="95"/>
        <v>0</v>
      </c>
      <c r="P999" s="326"/>
      <c r="Q999" s="338">
        <f>IF(ISBLANK(A999),0,IF(Set!$F$2="TTC",IF(P999=1,O999-(O999*100)/(100+Set!$C$2),(IF(P999=2,O999-(O999*100)/(100+Set!$C$3),0))),IF(P999=1,O999*Set!$C$2/(100),(IF(P999=2,O999*Set!$C$3/(100),0)))))</f>
        <v>0</v>
      </c>
      <c r="R999" s="335"/>
      <c r="S999" s="336">
        <f t="shared" si="96"/>
        <v>0</v>
      </c>
      <c r="T999" s="337">
        <f t="shared" si="97"/>
        <v>0</v>
      </c>
      <c r="U999" s="336">
        <f t="shared" si="98"/>
        <v>0</v>
      </c>
      <c r="V999" s="336">
        <f t="shared" si="99"/>
        <v>0</v>
      </c>
      <c r="W999" s="336">
        <f t="shared" si="100"/>
        <v>0</v>
      </c>
    </row>
    <row r="1000" s="213" customFormat="1" hidden="1" spans="1:23">
      <c r="A1000" s="278"/>
      <c r="B1000" s="67"/>
      <c r="C1000" s="279"/>
      <c r="D1000" s="280">
        <f>SUMPRODUCT((Archives!$N$1005:$N$10000=Lang!A$4)*(Archives!$F$1005:$F$10000=$A1000)*-Archives!$A$1005:$A$10000)+SUMPRODUCT((Archives!$N$1005:$N$10000=Lang!A$5)*(Archives!$F$1005:$F$10000=$A1000)*-Archives!$A$1005:$A$10000)-$C1000+$I1000</f>
        <v>0</v>
      </c>
      <c r="E1000" s="281"/>
      <c r="F1000" s="282"/>
      <c r="G1000" s="283"/>
      <c r="H1000" s="284"/>
      <c r="I1000" s="319"/>
      <c r="J1000" s="320"/>
      <c r="K1000" s="321"/>
      <c r="L1000" s="322"/>
      <c r="M1000" s="323"/>
      <c r="N1000" s="324"/>
      <c r="O1000" s="325">
        <f t="shared" si="95"/>
        <v>0</v>
      </c>
      <c r="P1000" s="326"/>
      <c r="Q1000" s="338">
        <f>IF(ISBLANK(A1000),0,IF(Set!$F$2="TTC",IF(P1000=1,O1000-(O1000*100)/(100+Set!$C$2),(IF(P1000=2,O1000-(O1000*100)/(100+Set!$C$3),0))),IF(P1000=1,O1000*Set!$C$2/(100),(IF(P1000=2,O1000*Set!$C$3/(100),0)))))</f>
        <v>0</v>
      </c>
      <c r="R1000" s="335"/>
      <c r="S1000" s="336">
        <f t="shared" si="96"/>
        <v>0</v>
      </c>
      <c r="T1000" s="337">
        <f t="shared" si="97"/>
        <v>0</v>
      </c>
      <c r="U1000" s="336">
        <f t="shared" si="98"/>
        <v>0</v>
      </c>
      <c r="V1000" s="336">
        <f t="shared" si="99"/>
        <v>0</v>
      </c>
      <c r="W1000" s="336">
        <f t="shared" si="100"/>
        <v>0</v>
      </c>
    </row>
    <row r="1001" s="213" customFormat="1" hidden="1" spans="1:23">
      <c r="A1001" s="278"/>
      <c r="B1001" s="67"/>
      <c r="C1001" s="279"/>
      <c r="D1001" s="280">
        <f>SUMPRODUCT((Archives!$N$1005:$N$10000=Lang!A$4)*(Archives!$F$1005:$F$10000=$A1001)*-Archives!$A$1005:$A$10000)+SUMPRODUCT((Archives!$N$1005:$N$10000=Lang!A$5)*(Archives!$F$1005:$F$10000=$A1001)*-Archives!$A$1005:$A$10000)-$C1001+$I1001</f>
        <v>0</v>
      </c>
      <c r="E1001" s="281"/>
      <c r="F1001" s="282"/>
      <c r="G1001" s="283"/>
      <c r="H1001" s="284"/>
      <c r="I1001" s="319"/>
      <c r="J1001" s="320"/>
      <c r="K1001" s="321"/>
      <c r="L1001" s="322"/>
      <c r="M1001" s="323"/>
      <c r="N1001" s="324"/>
      <c r="O1001" s="325">
        <f t="shared" si="95"/>
        <v>0</v>
      </c>
      <c r="P1001" s="326"/>
      <c r="Q1001" s="338">
        <f>IF(ISBLANK(A1001),0,IF(Set!$F$2="TTC",IF(P1001=1,O1001-(O1001*100)/(100+Set!$C$2),(IF(P1001=2,O1001-(O1001*100)/(100+Set!$C$3),0))),IF(P1001=1,O1001*Set!$C$2/(100),(IF(P1001=2,O1001*Set!$C$3/(100),0)))))</f>
        <v>0</v>
      </c>
      <c r="R1001" s="335"/>
      <c r="S1001" s="336">
        <f t="shared" si="96"/>
        <v>0</v>
      </c>
      <c r="T1001" s="337">
        <f t="shared" si="97"/>
        <v>0</v>
      </c>
      <c r="U1001" s="336">
        <f t="shared" si="98"/>
        <v>0</v>
      </c>
      <c r="V1001" s="336">
        <f t="shared" si="99"/>
        <v>0</v>
      </c>
      <c r="W1001" s="336">
        <f t="shared" si="100"/>
        <v>0</v>
      </c>
    </row>
    <row r="1002" s="213" customFormat="1" hidden="1" spans="1:23">
      <c r="A1002" s="278"/>
      <c r="B1002" s="67"/>
      <c r="C1002" s="279"/>
      <c r="D1002" s="280">
        <f>SUMPRODUCT((Archives!$N$1005:$N$10000=Lang!A$4)*(Archives!$F$1005:$F$10000=$A1002)*-Archives!$A$1005:$A$10000)+SUMPRODUCT((Archives!$N$1005:$N$10000=Lang!A$5)*(Archives!$F$1005:$F$10000=$A1002)*-Archives!$A$1005:$A$10000)-$C1002+$I1002</f>
        <v>0</v>
      </c>
      <c r="E1002" s="281"/>
      <c r="F1002" s="282"/>
      <c r="G1002" s="283"/>
      <c r="H1002" s="284"/>
      <c r="I1002" s="319"/>
      <c r="J1002" s="320"/>
      <c r="K1002" s="321"/>
      <c r="L1002" s="322"/>
      <c r="M1002" s="323"/>
      <c r="N1002" s="324"/>
      <c r="O1002" s="325">
        <f t="shared" si="95"/>
        <v>0</v>
      </c>
      <c r="P1002" s="326"/>
      <c r="Q1002" s="338">
        <f>IF(ISBLANK(A1002),0,IF(Set!$F$2="TTC",IF(P1002=1,O1002-(O1002*100)/(100+Set!$C$2),(IF(P1002=2,O1002-(O1002*100)/(100+Set!$C$3),0))),IF(P1002=1,O1002*Set!$C$2/(100),(IF(P1002=2,O1002*Set!$C$3/(100),0)))))</f>
        <v>0</v>
      </c>
      <c r="R1002" s="335"/>
      <c r="S1002" s="336">
        <f t="shared" si="96"/>
        <v>0</v>
      </c>
      <c r="T1002" s="337">
        <f t="shared" si="97"/>
        <v>0</v>
      </c>
      <c r="U1002" s="336">
        <f t="shared" si="98"/>
        <v>0</v>
      </c>
      <c r="V1002" s="336">
        <f t="shared" si="99"/>
        <v>0</v>
      </c>
      <c r="W1002" s="336">
        <f t="shared" si="100"/>
        <v>0</v>
      </c>
    </row>
    <row r="1003" s="213" customFormat="1" hidden="1" spans="1:23">
      <c r="A1003" s="278"/>
      <c r="B1003" s="67"/>
      <c r="C1003" s="279"/>
      <c r="D1003" s="280">
        <f>SUMPRODUCT((Archives!$N$1005:$N$10000=Lang!A$4)*(Archives!$F$1005:$F$10000=$A1003)*-Archives!$A$1005:$A$10000)+SUMPRODUCT((Archives!$N$1005:$N$10000=Lang!A$5)*(Archives!$F$1005:$F$10000=$A1003)*-Archives!$A$1005:$A$10000)-$C1003+$I1003</f>
        <v>0</v>
      </c>
      <c r="E1003" s="281"/>
      <c r="F1003" s="282"/>
      <c r="G1003" s="283"/>
      <c r="H1003" s="284"/>
      <c r="I1003" s="319"/>
      <c r="J1003" s="320"/>
      <c r="K1003" s="321"/>
      <c r="L1003" s="322"/>
      <c r="M1003" s="323"/>
      <c r="N1003" s="324"/>
      <c r="O1003" s="325">
        <f t="shared" si="95"/>
        <v>0</v>
      </c>
      <c r="P1003" s="326"/>
      <c r="Q1003" s="338">
        <f>IF(ISBLANK(A1003),0,IF(Set!$F$2="TTC",IF(P1003=1,O1003-(O1003*100)/(100+Set!$C$2),(IF(P1003=2,O1003-(O1003*100)/(100+Set!$C$3),0))),IF(P1003=1,O1003*Set!$C$2/(100),(IF(P1003=2,O1003*Set!$C$3/(100),0)))))</f>
        <v>0</v>
      </c>
      <c r="R1003" s="335"/>
      <c r="S1003" s="336">
        <f t="shared" si="96"/>
        <v>0</v>
      </c>
      <c r="T1003" s="337">
        <f t="shared" si="97"/>
        <v>0</v>
      </c>
      <c r="U1003" s="336">
        <f t="shared" si="98"/>
        <v>0</v>
      </c>
      <c r="V1003" s="336">
        <f t="shared" si="99"/>
        <v>0</v>
      </c>
      <c r="W1003" s="336">
        <f t="shared" si="100"/>
        <v>0</v>
      </c>
    </row>
    <row r="1004" s="213" customFormat="1" hidden="1" spans="1:23">
      <c r="A1004" s="278"/>
      <c r="B1004" s="67"/>
      <c r="C1004" s="279"/>
      <c r="D1004" s="280">
        <f>SUMPRODUCT((Archives!$N$1005:$N$10000=Lang!A$4)*(Archives!$F$1005:$F$10000=$A1004)*-Archives!$A$1005:$A$10000)+SUMPRODUCT((Archives!$N$1005:$N$10000=Lang!A$5)*(Archives!$F$1005:$F$10000=$A1004)*-Archives!$A$1005:$A$10000)-$C1004+$I1004</f>
        <v>0</v>
      </c>
      <c r="E1004" s="281"/>
      <c r="F1004" s="282"/>
      <c r="G1004" s="283"/>
      <c r="H1004" s="284"/>
      <c r="I1004" s="319"/>
      <c r="J1004" s="320"/>
      <c r="K1004" s="321"/>
      <c r="L1004" s="322"/>
      <c r="M1004" s="323"/>
      <c r="N1004" s="324"/>
      <c r="O1004" s="325">
        <f t="shared" si="95"/>
        <v>0</v>
      </c>
      <c r="P1004" s="326"/>
      <c r="Q1004" s="338">
        <f>IF(ISBLANK(A1004),0,IF(Set!$F$2="TTC",IF(P1004=1,O1004-(O1004*100)/(100+Set!$C$2),(IF(P1004=2,O1004-(O1004*100)/(100+Set!$C$3),0))),IF(P1004=1,O1004*Set!$C$2/(100),(IF(P1004=2,O1004*Set!$C$3/(100),0)))))</f>
        <v>0</v>
      </c>
      <c r="R1004" s="335"/>
      <c r="S1004" s="336">
        <f t="shared" si="96"/>
        <v>0</v>
      </c>
      <c r="T1004" s="337">
        <f t="shared" si="97"/>
        <v>0</v>
      </c>
      <c r="U1004" s="336">
        <f t="shared" si="98"/>
        <v>0</v>
      </c>
      <c r="V1004" s="336">
        <f t="shared" si="99"/>
        <v>0</v>
      </c>
      <c r="W1004" s="336">
        <f t="shared" si="100"/>
        <v>0</v>
      </c>
    </row>
    <row r="1005" s="213" customFormat="1" hidden="1" spans="1:23">
      <c r="A1005" s="278"/>
      <c r="B1005" s="67"/>
      <c r="C1005" s="279"/>
      <c r="D1005" s="280">
        <f>SUMPRODUCT((Archives!$N$1005:$N$10000=Lang!A$4)*(Archives!$F$1005:$F$10000=$A1005)*-Archives!$A$1005:$A$10000)+SUMPRODUCT((Archives!$N$1005:$N$10000=Lang!A$5)*(Archives!$F$1005:$F$10000=$A1005)*-Archives!$A$1005:$A$10000)-$C1005+$I1005</f>
        <v>0</v>
      </c>
      <c r="E1005" s="281"/>
      <c r="F1005" s="282"/>
      <c r="G1005" s="283"/>
      <c r="H1005" s="284"/>
      <c r="I1005" s="319"/>
      <c r="J1005" s="320"/>
      <c r="K1005" s="321"/>
      <c r="L1005" s="322"/>
      <c r="M1005" s="323"/>
      <c r="N1005" s="324"/>
      <c r="O1005" s="325">
        <f t="shared" si="95"/>
        <v>0</v>
      </c>
      <c r="P1005" s="326"/>
      <c r="Q1005" s="338">
        <f>IF(ISBLANK(A1005),0,IF(Set!$F$2="TTC",IF(P1005=1,O1005-(O1005*100)/(100+Set!$C$2),(IF(P1005=2,O1005-(O1005*100)/(100+Set!$C$3),0))),IF(P1005=1,O1005*Set!$C$2/(100),(IF(P1005=2,O1005*Set!$C$3/(100),0)))))</f>
        <v>0</v>
      </c>
      <c r="R1005" s="335"/>
      <c r="S1005" s="336">
        <f t="shared" si="96"/>
        <v>0</v>
      </c>
      <c r="T1005" s="337">
        <f t="shared" si="97"/>
        <v>0</v>
      </c>
      <c r="U1005" s="336">
        <f t="shared" si="98"/>
        <v>0</v>
      </c>
      <c r="V1005" s="336">
        <f t="shared" si="99"/>
        <v>0</v>
      </c>
      <c r="W1005" s="336">
        <f t="shared" si="100"/>
        <v>0</v>
      </c>
    </row>
    <row r="1006" s="213" customFormat="1" hidden="1" spans="1:23">
      <c r="A1006" s="278"/>
      <c r="B1006" s="67"/>
      <c r="C1006" s="279"/>
      <c r="D1006" s="280">
        <f>SUMPRODUCT((Archives!$N$1005:$N$10000=Lang!A$4)*(Archives!$F$1005:$F$10000=$A1006)*-Archives!$A$1005:$A$10000)+SUMPRODUCT((Archives!$N$1005:$N$10000=Lang!A$5)*(Archives!$F$1005:$F$10000=$A1006)*-Archives!$A$1005:$A$10000)-$C1006+$I1006</f>
        <v>0</v>
      </c>
      <c r="E1006" s="281"/>
      <c r="F1006" s="282"/>
      <c r="G1006" s="283"/>
      <c r="H1006" s="284"/>
      <c r="I1006" s="319"/>
      <c r="J1006" s="320"/>
      <c r="K1006" s="321"/>
      <c r="L1006" s="322"/>
      <c r="M1006" s="323"/>
      <c r="N1006" s="324"/>
      <c r="O1006" s="325">
        <f t="shared" si="95"/>
        <v>0</v>
      </c>
      <c r="P1006" s="326"/>
      <c r="Q1006" s="338">
        <f>IF(ISBLANK(A1006),0,IF(Set!$F$2="TTC",IF(P1006=1,O1006-(O1006*100)/(100+Set!$C$2),(IF(P1006=2,O1006-(O1006*100)/(100+Set!$C$3),0))),IF(P1006=1,O1006*Set!$C$2/(100),(IF(P1006=2,O1006*Set!$C$3/(100),0)))))</f>
        <v>0</v>
      </c>
      <c r="R1006" s="335"/>
      <c r="S1006" s="336">
        <f t="shared" si="96"/>
        <v>0</v>
      </c>
      <c r="T1006" s="337">
        <f t="shared" si="97"/>
        <v>0</v>
      </c>
      <c r="U1006" s="336">
        <f t="shared" si="98"/>
        <v>0</v>
      </c>
      <c r="V1006" s="336">
        <f t="shared" si="99"/>
        <v>0</v>
      </c>
      <c r="W1006" s="336">
        <f t="shared" si="100"/>
        <v>0</v>
      </c>
    </row>
    <row r="1007" s="213" customFormat="1" hidden="1" spans="1:23">
      <c r="A1007" s="278"/>
      <c r="B1007" s="67"/>
      <c r="C1007" s="279"/>
      <c r="D1007" s="280">
        <f>SUMPRODUCT((Archives!$N$1005:$N$10000=Lang!A$4)*(Archives!$F$1005:$F$10000=$A1007)*-Archives!$A$1005:$A$10000)+SUMPRODUCT((Archives!$N$1005:$N$10000=Lang!A$5)*(Archives!$F$1005:$F$10000=$A1007)*-Archives!$A$1005:$A$10000)-$C1007+$I1007</f>
        <v>0</v>
      </c>
      <c r="E1007" s="281"/>
      <c r="F1007" s="282"/>
      <c r="G1007" s="283"/>
      <c r="H1007" s="284"/>
      <c r="I1007" s="319"/>
      <c r="J1007" s="320"/>
      <c r="K1007" s="321"/>
      <c r="L1007" s="322"/>
      <c r="M1007" s="323"/>
      <c r="N1007" s="324"/>
      <c r="O1007" s="325">
        <f t="shared" si="95"/>
        <v>0</v>
      </c>
      <c r="P1007" s="326"/>
      <c r="Q1007" s="338">
        <f>IF(ISBLANK(A1007),0,IF(Set!$F$2="TTC",IF(P1007=1,O1007-(O1007*100)/(100+Set!$C$2),(IF(P1007=2,O1007-(O1007*100)/(100+Set!$C$3),0))),IF(P1007=1,O1007*Set!$C$2/(100),(IF(P1007=2,O1007*Set!$C$3/(100),0)))))</f>
        <v>0</v>
      </c>
      <c r="R1007" s="335"/>
      <c r="S1007" s="336">
        <f t="shared" si="96"/>
        <v>0</v>
      </c>
      <c r="T1007" s="337">
        <f t="shared" si="97"/>
        <v>0</v>
      </c>
      <c r="U1007" s="336">
        <f t="shared" si="98"/>
        <v>0</v>
      </c>
      <c r="V1007" s="336">
        <f t="shared" si="99"/>
        <v>0</v>
      </c>
      <c r="W1007" s="336">
        <f t="shared" si="100"/>
        <v>0</v>
      </c>
    </row>
    <row r="1008" s="213" customFormat="1" hidden="1" spans="1:23">
      <c r="A1008" s="278"/>
      <c r="B1008" s="67"/>
      <c r="C1008" s="279"/>
      <c r="D1008" s="280">
        <f>SUMPRODUCT((Archives!$N$1005:$N$10000=Lang!A$4)*(Archives!$F$1005:$F$10000=$A1008)*-Archives!$A$1005:$A$10000)+SUMPRODUCT((Archives!$N$1005:$N$10000=Lang!A$5)*(Archives!$F$1005:$F$10000=$A1008)*-Archives!$A$1005:$A$10000)-$C1008+$I1008</f>
        <v>0</v>
      </c>
      <c r="E1008" s="281"/>
      <c r="F1008" s="282"/>
      <c r="G1008" s="283"/>
      <c r="H1008" s="284"/>
      <c r="I1008" s="319"/>
      <c r="J1008" s="320"/>
      <c r="K1008" s="321"/>
      <c r="L1008" s="322"/>
      <c r="M1008" s="323"/>
      <c r="N1008" s="324"/>
      <c r="O1008" s="325">
        <f t="shared" si="95"/>
        <v>0</v>
      </c>
      <c r="P1008" s="326"/>
      <c r="Q1008" s="338">
        <f>IF(ISBLANK(A1008),0,IF(Set!$F$2="TTC",IF(P1008=1,O1008-(O1008*100)/(100+Set!$C$2),(IF(P1008=2,O1008-(O1008*100)/(100+Set!$C$3),0))),IF(P1008=1,O1008*Set!$C$2/(100),(IF(P1008=2,O1008*Set!$C$3/(100),0)))))</f>
        <v>0</v>
      </c>
      <c r="R1008" s="335"/>
      <c r="S1008" s="336">
        <f t="shared" si="96"/>
        <v>0</v>
      </c>
      <c r="T1008" s="337">
        <f t="shared" si="97"/>
        <v>0</v>
      </c>
      <c r="U1008" s="336">
        <f t="shared" si="98"/>
        <v>0</v>
      </c>
      <c r="V1008" s="336">
        <f t="shared" si="99"/>
        <v>0</v>
      </c>
      <c r="W1008" s="336">
        <f t="shared" si="100"/>
        <v>0</v>
      </c>
    </row>
    <row r="1009" s="213" customFormat="1" hidden="1" spans="1:23">
      <c r="A1009" s="278"/>
      <c r="B1009" s="67"/>
      <c r="C1009" s="279"/>
      <c r="D1009" s="280">
        <f>SUMPRODUCT((Archives!$N$1005:$N$10000=Lang!A$4)*(Archives!$F$1005:$F$10000=$A1009)*-Archives!$A$1005:$A$10000)+SUMPRODUCT((Archives!$N$1005:$N$10000=Lang!A$5)*(Archives!$F$1005:$F$10000=$A1009)*-Archives!$A$1005:$A$10000)-$C1009+$I1009</f>
        <v>0</v>
      </c>
      <c r="E1009" s="281"/>
      <c r="F1009" s="282"/>
      <c r="G1009" s="283"/>
      <c r="H1009" s="284"/>
      <c r="I1009" s="319"/>
      <c r="J1009" s="320"/>
      <c r="K1009" s="321"/>
      <c r="L1009" s="322"/>
      <c r="M1009" s="323"/>
      <c r="N1009" s="324"/>
      <c r="O1009" s="325">
        <f t="shared" si="95"/>
        <v>0</v>
      </c>
      <c r="P1009" s="326"/>
      <c r="Q1009" s="338">
        <f>IF(ISBLANK(A1009),0,IF(Set!$F$2="TTC",IF(P1009=1,O1009-(O1009*100)/(100+Set!$C$2),(IF(P1009=2,O1009-(O1009*100)/(100+Set!$C$3),0))),IF(P1009=1,O1009*Set!$C$2/(100),(IF(P1009=2,O1009*Set!$C$3/(100),0)))))</f>
        <v>0</v>
      </c>
      <c r="R1009" s="335"/>
      <c r="S1009" s="336">
        <f t="shared" si="96"/>
        <v>0</v>
      </c>
      <c r="T1009" s="337">
        <f t="shared" si="97"/>
        <v>0</v>
      </c>
      <c r="U1009" s="336">
        <f t="shared" si="98"/>
        <v>0</v>
      </c>
      <c r="V1009" s="336">
        <f t="shared" si="99"/>
        <v>0</v>
      </c>
      <c r="W1009" s="336">
        <f t="shared" si="100"/>
        <v>0</v>
      </c>
    </row>
    <row r="1010" s="213" customFormat="1" hidden="1" spans="1:23">
      <c r="A1010" s="278"/>
      <c r="B1010" s="67"/>
      <c r="C1010" s="279"/>
      <c r="D1010" s="280">
        <f>SUMPRODUCT((Archives!$N$1005:$N$10000=Lang!A$4)*(Archives!$F$1005:$F$10000=$A1010)*-Archives!$A$1005:$A$10000)+SUMPRODUCT((Archives!$N$1005:$N$10000=Lang!A$5)*(Archives!$F$1005:$F$10000=$A1010)*-Archives!$A$1005:$A$10000)-$C1010+$I1010</f>
        <v>0</v>
      </c>
      <c r="E1010" s="281"/>
      <c r="F1010" s="282"/>
      <c r="G1010" s="283"/>
      <c r="H1010" s="284"/>
      <c r="I1010" s="319"/>
      <c r="J1010" s="320"/>
      <c r="K1010" s="321"/>
      <c r="L1010" s="322"/>
      <c r="M1010" s="323"/>
      <c r="N1010" s="324"/>
      <c r="O1010" s="325">
        <f t="shared" si="95"/>
        <v>0</v>
      </c>
      <c r="P1010" s="326"/>
      <c r="Q1010" s="338">
        <f>IF(ISBLANK(A1010),0,IF(Set!$F$2="TTC",IF(P1010=1,O1010-(O1010*100)/(100+Set!$C$2),(IF(P1010=2,O1010-(O1010*100)/(100+Set!$C$3),0))),IF(P1010=1,O1010*Set!$C$2/(100),(IF(P1010=2,O1010*Set!$C$3/(100),0)))))</f>
        <v>0</v>
      </c>
      <c r="R1010" s="335"/>
      <c r="S1010" s="336">
        <f t="shared" si="96"/>
        <v>0</v>
      </c>
      <c r="T1010" s="337">
        <f t="shared" si="97"/>
        <v>0</v>
      </c>
      <c r="U1010" s="336">
        <f t="shared" si="98"/>
        <v>0</v>
      </c>
      <c r="V1010" s="336">
        <f t="shared" si="99"/>
        <v>0</v>
      </c>
      <c r="W1010" s="336">
        <f t="shared" si="100"/>
        <v>0</v>
      </c>
    </row>
    <row r="1011" s="213" customFormat="1" hidden="1" spans="1:23">
      <c r="A1011" s="278"/>
      <c r="B1011" s="67"/>
      <c r="C1011" s="279"/>
      <c r="D1011" s="280">
        <f>SUMPRODUCT((Archives!$N$1005:$N$10000=Lang!A$4)*(Archives!$F$1005:$F$10000=$A1011)*-Archives!$A$1005:$A$10000)+SUMPRODUCT((Archives!$N$1005:$N$10000=Lang!A$5)*(Archives!$F$1005:$F$10000=$A1011)*-Archives!$A$1005:$A$10000)-$C1011+$I1011</f>
        <v>0</v>
      </c>
      <c r="E1011" s="281"/>
      <c r="F1011" s="282"/>
      <c r="G1011" s="283"/>
      <c r="H1011" s="284"/>
      <c r="I1011" s="319"/>
      <c r="J1011" s="320"/>
      <c r="K1011" s="321"/>
      <c r="L1011" s="322"/>
      <c r="M1011" s="323"/>
      <c r="N1011" s="324"/>
      <c r="O1011" s="325">
        <f t="shared" si="95"/>
        <v>0</v>
      </c>
      <c r="P1011" s="326"/>
      <c r="Q1011" s="338">
        <f>IF(ISBLANK(A1011),0,IF(Set!$F$2="TTC",IF(P1011=1,O1011-(O1011*100)/(100+Set!$C$2),(IF(P1011=2,O1011-(O1011*100)/(100+Set!$C$3),0))),IF(P1011=1,O1011*Set!$C$2/(100),(IF(P1011=2,O1011*Set!$C$3/(100),0)))))</f>
        <v>0</v>
      </c>
      <c r="R1011" s="335"/>
      <c r="S1011" s="336">
        <f t="shared" si="96"/>
        <v>0</v>
      </c>
      <c r="T1011" s="337">
        <f t="shared" si="97"/>
        <v>0</v>
      </c>
      <c r="U1011" s="336">
        <f t="shared" si="98"/>
        <v>0</v>
      </c>
      <c r="V1011" s="336">
        <f t="shared" si="99"/>
        <v>0</v>
      </c>
      <c r="W1011" s="336">
        <f t="shared" si="100"/>
        <v>0</v>
      </c>
    </row>
    <row r="1012" s="213" customFormat="1" hidden="1" spans="1:23">
      <c r="A1012" s="278"/>
      <c r="B1012" s="67"/>
      <c r="C1012" s="279"/>
      <c r="D1012" s="280">
        <f>SUMPRODUCT((Archives!$N$1005:$N$10000=Lang!A$4)*(Archives!$F$1005:$F$10000=$A1012)*-Archives!$A$1005:$A$10000)+SUMPRODUCT((Archives!$N$1005:$N$10000=Lang!A$5)*(Archives!$F$1005:$F$10000=$A1012)*-Archives!$A$1005:$A$10000)-$C1012+$I1012</f>
        <v>0</v>
      </c>
      <c r="E1012" s="281"/>
      <c r="F1012" s="282"/>
      <c r="G1012" s="283"/>
      <c r="H1012" s="284"/>
      <c r="I1012" s="319"/>
      <c r="J1012" s="320"/>
      <c r="K1012" s="321"/>
      <c r="L1012" s="322"/>
      <c r="M1012" s="323"/>
      <c r="N1012" s="324"/>
      <c r="O1012" s="325">
        <f t="shared" si="95"/>
        <v>0</v>
      </c>
      <c r="P1012" s="326"/>
      <c r="Q1012" s="338">
        <f>IF(ISBLANK(A1012),0,IF(Set!$F$2="TTC",IF(P1012=1,O1012-(O1012*100)/(100+Set!$C$2),(IF(P1012=2,O1012-(O1012*100)/(100+Set!$C$3),0))),IF(P1012=1,O1012*Set!$C$2/(100),(IF(P1012=2,O1012*Set!$C$3/(100),0)))))</f>
        <v>0</v>
      </c>
      <c r="R1012" s="335"/>
      <c r="S1012" s="336">
        <f t="shared" si="96"/>
        <v>0</v>
      </c>
      <c r="T1012" s="337">
        <f t="shared" si="97"/>
        <v>0</v>
      </c>
      <c r="U1012" s="336">
        <f t="shared" si="98"/>
        <v>0</v>
      </c>
      <c r="V1012" s="336">
        <f t="shared" si="99"/>
        <v>0</v>
      </c>
      <c r="W1012" s="336">
        <f t="shared" si="100"/>
        <v>0</v>
      </c>
    </row>
    <row r="1013" s="213" customFormat="1" hidden="1" spans="1:23">
      <c r="A1013" s="278"/>
      <c r="B1013" s="67"/>
      <c r="C1013" s="279"/>
      <c r="D1013" s="280">
        <f>SUMPRODUCT((Archives!$N$1005:$N$10000=Lang!A$4)*(Archives!$F$1005:$F$10000=$A1013)*-Archives!$A$1005:$A$10000)+SUMPRODUCT((Archives!$N$1005:$N$10000=Lang!A$5)*(Archives!$F$1005:$F$10000=$A1013)*-Archives!$A$1005:$A$10000)-$C1013+$I1013</f>
        <v>0</v>
      </c>
      <c r="E1013" s="281"/>
      <c r="F1013" s="282"/>
      <c r="G1013" s="283"/>
      <c r="H1013" s="284"/>
      <c r="I1013" s="319"/>
      <c r="J1013" s="320"/>
      <c r="K1013" s="321"/>
      <c r="L1013" s="322"/>
      <c r="M1013" s="323"/>
      <c r="N1013" s="324"/>
      <c r="O1013" s="325">
        <f t="shared" si="95"/>
        <v>0</v>
      </c>
      <c r="P1013" s="326"/>
      <c r="Q1013" s="338">
        <f>IF(ISBLANK(A1013),0,IF(Set!$F$2="TTC",IF(P1013=1,O1013-(O1013*100)/(100+Set!$C$2),(IF(P1013=2,O1013-(O1013*100)/(100+Set!$C$3),0))),IF(P1013=1,O1013*Set!$C$2/(100),(IF(P1013=2,O1013*Set!$C$3/(100),0)))))</f>
        <v>0</v>
      </c>
      <c r="R1013" s="335"/>
      <c r="S1013" s="336">
        <f t="shared" si="96"/>
        <v>0</v>
      </c>
      <c r="T1013" s="337">
        <f t="shared" si="97"/>
        <v>0</v>
      </c>
      <c r="U1013" s="336">
        <f t="shared" si="98"/>
        <v>0</v>
      </c>
      <c r="V1013" s="336">
        <f t="shared" si="99"/>
        <v>0</v>
      </c>
      <c r="W1013" s="336">
        <f t="shared" si="100"/>
        <v>0</v>
      </c>
    </row>
    <row r="1014" s="213" customFormat="1" hidden="1" spans="1:23">
      <c r="A1014" s="278"/>
      <c r="B1014" s="67"/>
      <c r="C1014" s="279"/>
      <c r="D1014" s="280">
        <f>SUMPRODUCT((Archives!$N$1005:$N$10000=Lang!A$4)*(Archives!$F$1005:$F$10000=$A1014)*-Archives!$A$1005:$A$10000)+SUMPRODUCT((Archives!$N$1005:$N$10000=Lang!A$5)*(Archives!$F$1005:$F$10000=$A1014)*-Archives!$A$1005:$A$10000)-$C1014+$I1014</f>
        <v>0</v>
      </c>
      <c r="E1014" s="281"/>
      <c r="F1014" s="282"/>
      <c r="G1014" s="283"/>
      <c r="H1014" s="284"/>
      <c r="I1014" s="319"/>
      <c r="J1014" s="320"/>
      <c r="K1014" s="321"/>
      <c r="L1014" s="322"/>
      <c r="M1014" s="323"/>
      <c r="N1014" s="324"/>
      <c r="O1014" s="325">
        <f t="shared" si="95"/>
        <v>0</v>
      </c>
      <c r="P1014" s="326"/>
      <c r="Q1014" s="338">
        <f>IF(ISBLANK(A1014),0,IF(Set!$F$2="TTC",IF(P1014=1,O1014-(O1014*100)/(100+Set!$C$2),(IF(P1014=2,O1014-(O1014*100)/(100+Set!$C$3),0))),IF(P1014=1,O1014*Set!$C$2/(100),(IF(P1014=2,O1014*Set!$C$3/(100),0)))))</f>
        <v>0</v>
      </c>
      <c r="R1014" s="335"/>
      <c r="S1014" s="336">
        <f t="shared" si="96"/>
        <v>0</v>
      </c>
      <c r="T1014" s="337">
        <f t="shared" si="97"/>
        <v>0</v>
      </c>
      <c r="U1014" s="336">
        <f t="shared" si="98"/>
        <v>0</v>
      </c>
      <c r="V1014" s="336">
        <f t="shared" si="99"/>
        <v>0</v>
      </c>
      <c r="W1014" s="336">
        <f t="shared" si="100"/>
        <v>0</v>
      </c>
    </row>
    <row r="1015" s="213" customFormat="1" hidden="1" spans="1:23">
      <c r="A1015" s="278"/>
      <c r="B1015" s="67"/>
      <c r="C1015" s="279"/>
      <c r="D1015" s="280">
        <f>SUMPRODUCT((Archives!$N$1005:$N$10000=Lang!A$4)*(Archives!$F$1005:$F$10000=$A1015)*-Archives!$A$1005:$A$10000)+SUMPRODUCT((Archives!$N$1005:$N$10000=Lang!A$5)*(Archives!$F$1005:$F$10000=$A1015)*-Archives!$A$1005:$A$10000)-$C1015+$I1015</f>
        <v>0</v>
      </c>
      <c r="E1015" s="281"/>
      <c r="F1015" s="282"/>
      <c r="G1015" s="283"/>
      <c r="H1015" s="284"/>
      <c r="I1015" s="319"/>
      <c r="J1015" s="320"/>
      <c r="K1015" s="321"/>
      <c r="L1015" s="322"/>
      <c r="M1015" s="323"/>
      <c r="N1015" s="324"/>
      <c r="O1015" s="325">
        <f t="shared" si="95"/>
        <v>0</v>
      </c>
      <c r="P1015" s="326"/>
      <c r="Q1015" s="338">
        <f>IF(ISBLANK(A1015),0,IF(Set!$F$2="TTC",IF(P1015=1,O1015-(O1015*100)/(100+Set!$C$2),(IF(P1015=2,O1015-(O1015*100)/(100+Set!$C$3),0))),IF(P1015=1,O1015*Set!$C$2/(100),(IF(P1015=2,O1015*Set!$C$3/(100),0)))))</f>
        <v>0</v>
      </c>
      <c r="R1015" s="335"/>
      <c r="S1015" s="336">
        <f t="shared" si="96"/>
        <v>0</v>
      </c>
      <c r="T1015" s="337">
        <f t="shared" si="97"/>
        <v>0</v>
      </c>
      <c r="U1015" s="336">
        <f t="shared" si="98"/>
        <v>0</v>
      </c>
      <c r="V1015" s="336">
        <f t="shared" si="99"/>
        <v>0</v>
      </c>
      <c r="W1015" s="336">
        <f t="shared" si="100"/>
        <v>0</v>
      </c>
    </row>
    <row r="1016" s="213" customFormat="1" hidden="1" spans="1:23">
      <c r="A1016" s="278"/>
      <c r="B1016" s="67"/>
      <c r="C1016" s="279"/>
      <c r="D1016" s="280">
        <f>SUMPRODUCT((Archives!$N$1005:$N$10000=Lang!A$4)*(Archives!$F$1005:$F$10000=$A1016)*-Archives!$A$1005:$A$10000)+SUMPRODUCT((Archives!$N$1005:$N$10000=Lang!A$5)*(Archives!$F$1005:$F$10000=$A1016)*-Archives!$A$1005:$A$10000)-$C1016+$I1016</f>
        <v>0</v>
      </c>
      <c r="E1016" s="281"/>
      <c r="F1016" s="282"/>
      <c r="G1016" s="283"/>
      <c r="H1016" s="284"/>
      <c r="I1016" s="319"/>
      <c r="J1016" s="320"/>
      <c r="K1016" s="321"/>
      <c r="L1016" s="322"/>
      <c r="M1016" s="323"/>
      <c r="N1016" s="324"/>
      <c r="O1016" s="325">
        <f t="shared" si="95"/>
        <v>0</v>
      </c>
      <c r="P1016" s="326"/>
      <c r="Q1016" s="338">
        <f>IF(ISBLANK(A1016),0,IF(Set!$F$2="TTC",IF(P1016=1,O1016-(O1016*100)/(100+Set!$C$2),(IF(P1016=2,O1016-(O1016*100)/(100+Set!$C$3),0))),IF(P1016=1,O1016*Set!$C$2/(100),(IF(P1016=2,O1016*Set!$C$3/(100),0)))))</f>
        <v>0</v>
      </c>
      <c r="R1016" s="335"/>
      <c r="S1016" s="336">
        <f t="shared" si="96"/>
        <v>0</v>
      </c>
      <c r="T1016" s="337">
        <f t="shared" si="97"/>
        <v>0</v>
      </c>
      <c r="U1016" s="336">
        <f t="shared" si="98"/>
        <v>0</v>
      </c>
      <c r="V1016" s="336">
        <f t="shared" si="99"/>
        <v>0</v>
      </c>
      <c r="W1016" s="336">
        <f t="shared" si="100"/>
        <v>0</v>
      </c>
    </row>
    <row r="1017" s="213" customFormat="1" spans="1:23">
      <c r="A1017" s="278">
        <v>9999</v>
      </c>
      <c r="B1017" s="67" t="s">
        <v>307</v>
      </c>
      <c r="C1017" s="279">
        <v>1</v>
      </c>
      <c r="D1017" s="280">
        <f>SUMPRODUCT((Archives!$N$1005:$N$10000=Lang!A$4)*(Archives!$F$1005:$F$10000=$A1017)*-Archives!$A$1005:$A$10000)+SUMPRODUCT((Archives!$N$1005:$N$10000=Lang!A$5)*(Archives!$F$1005:$F$10000=$A1017)*-Archives!$A$1005:$A$10000)-$C1017+$I1017</f>
        <v>-1</v>
      </c>
      <c r="E1017" s="281" t="s">
        <v>308</v>
      </c>
      <c r="F1017" s="282">
        <v>13</v>
      </c>
      <c r="G1017" s="283">
        <f>F1017</f>
        <v>13</v>
      </c>
      <c r="H1017" s="284">
        <f>F1017</f>
        <v>13</v>
      </c>
      <c r="I1017" s="319"/>
      <c r="J1017" s="320"/>
      <c r="K1017" s="321"/>
      <c r="L1017" s="322"/>
      <c r="M1017" s="323"/>
      <c r="N1017" s="324"/>
      <c r="O1017" s="325">
        <f t="shared" si="95"/>
        <v>13</v>
      </c>
      <c r="P1017" s="326">
        <v>1</v>
      </c>
      <c r="Q1017" s="338">
        <f>IF(ISBLANK(A1017),0,IF(Set!$F$2="TTC",IF(P1017=1,O1017-(O1017*100)/(100+Set!$C$2),(IF(P1017=2,O1017-(O1017*100)/(100+Set!$C$3),0))),IF(P1017=1,O1017*Set!$C$2/(100),(IF(P1017=2,O1017*Set!$C$3/(100),0)))))</f>
        <v>0.974098057354301</v>
      </c>
      <c r="R1017" s="335"/>
      <c r="S1017" s="336">
        <f t="shared" si="96"/>
        <v>0</v>
      </c>
      <c r="T1017" s="337">
        <f t="shared" si="97"/>
        <v>0</v>
      </c>
      <c r="U1017" s="336">
        <f t="shared" si="98"/>
        <v>13</v>
      </c>
      <c r="V1017" s="336">
        <f t="shared" si="99"/>
        <v>-13</v>
      </c>
      <c r="W1017" s="336">
        <f t="shared" si="100"/>
        <v>-13</v>
      </c>
    </row>
    <row r="1018" spans="1:17">
      <c r="A1018" s="339"/>
      <c r="B1018" s="340" t="str">
        <f>Lang!A44</f>
        <v>Total hors TVA</v>
      </c>
      <c r="C1018" s="341">
        <v>0.1</v>
      </c>
      <c r="D1018" s="342"/>
      <c r="E1018" s="343"/>
      <c r="F1018" s="344"/>
      <c r="G1018" s="345"/>
      <c r="H1018" s="346"/>
      <c r="I1018" s="374"/>
      <c r="J1018" s="375"/>
      <c r="K1018" s="346"/>
      <c r="L1018" s="345"/>
      <c r="M1018" s="376"/>
      <c r="N1018" s="377"/>
      <c r="O1018" s="378">
        <f>IF(Set!$F$2="TTC",SUM(O17:O1017)-SUM(Q17:Q1017),SUM(O17:O1017))</f>
        <v>1708.91067760881</v>
      </c>
      <c r="P1018" s="379"/>
      <c r="Q1018" s="395"/>
    </row>
    <row r="1019" spans="1:17">
      <c r="A1019" s="347"/>
      <c r="B1019" s="213" t="str">
        <f>Lang!A45</f>
        <v>+ TVA</v>
      </c>
      <c r="C1019" s="348" t="str">
        <f>Lang!A49&amp;SUM(C17:C1016)</f>
        <v>Qté totale : 4.043</v>
      </c>
      <c r="D1019" s="349"/>
      <c r="E1019" s="349"/>
      <c r="F1019" s="350"/>
      <c r="G1019" s="351"/>
      <c r="H1019" s="352"/>
      <c r="I1019" s="292"/>
      <c r="J1019" s="380"/>
      <c r="K1019" s="352"/>
      <c r="L1019" s="351"/>
      <c r="M1019" s="292"/>
      <c r="O1019" s="381">
        <f>C1024+E1024</f>
        <v>136.199272254735</v>
      </c>
      <c r="P1019" s="382"/>
      <c r="Q1019" s="382"/>
    </row>
    <row r="1020" spans="1:17">
      <c r="A1020" s="347"/>
      <c r="B1020" s="215" t="str">
        <f>IF(C1021="","",Lang!A46)</f>
        <v/>
      </c>
      <c r="C1020" s="353">
        <v>0.1</v>
      </c>
      <c r="D1020" s="354"/>
      <c r="E1020" s="355"/>
      <c r="F1020" s="344"/>
      <c r="G1020" s="345"/>
      <c r="H1020" s="346"/>
      <c r="I1020" s="374"/>
      <c r="J1020" s="375"/>
      <c r="K1020" s="346"/>
      <c r="L1020" s="345"/>
      <c r="M1020" s="376"/>
      <c r="N1020" s="377"/>
      <c r="O1020" s="383" t="str">
        <f>IF(C1021="","",ROUND((SUM(O1018:O1019))*2,1)/2)</f>
        <v/>
      </c>
      <c r="P1020" s="379"/>
      <c r="Q1020" s="395"/>
    </row>
    <row r="1021" hidden="1" spans="1:17">
      <c r="A1021" s="356"/>
      <c r="B1021" s="215" t="str">
        <f>Lang!A48</f>
        <v>Avance/Acompte/Paiement(s)</v>
      </c>
      <c r="C1021" s="357" t="str">
        <f>IF(O13="","",O13)</f>
        <v/>
      </c>
      <c r="D1021" s="358"/>
      <c r="E1021" s="357"/>
      <c r="O1021" s="384">
        <f>IF(O13=0,0,-O13)</f>
        <v>0</v>
      </c>
      <c r="P1021" s="382"/>
      <c r="Q1021" s="382"/>
    </row>
    <row r="1022" spans="1:17">
      <c r="A1022" s="356"/>
      <c r="C1022" s="359">
        <v>0.1</v>
      </c>
      <c r="O1022" s="359">
        <f>ROUND((((O1018+O1019))+O1021)*2,1)/2</f>
        <v>1845.1</v>
      </c>
      <c r="P1022" s="379"/>
      <c r="Q1022" s="382"/>
    </row>
    <row r="1023" s="214" customFormat="1" ht="15.75" spans="1:17">
      <c r="A1023" s="360"/>
      <c r="B1023" s="361" t="str">
        <f>IF(C1021="",Lang!A46,Lang!A47)</f>
        <v>Total (TVA incluse)</v>
      </c>
      <c r="C1023" s="362">
        <v>0.1</v>
      </c>
      <c r="D1023" s="363"/>
      <c r="E1023" s="364"/>
      <c r="F1023" s="365" t="str">
        <f>Set!E2</f>
        <v>CHF</v>
      </c>
      <c r="G1023" s="366"/>
      <c r="H1023" s="367"/>
      <c r="I1023" s="385"/>
      <c r="J1023" s="386"/>
      <c r="K1023" s="367"/>
      <c r="L1023" s="366"/>
      <c r="M1023" s="387"/>
      <c r="N1023" s="388">
        <f>IF(C1021="",ROUND((SUM(O1018:O1019))*2,1)/2,O1020+O1021)</f>
        <v>1845.1</v>
      </c>
      <c r="O1023" s="388"/>
      <c r="P1023" s="389"/>
      <c r="Q1023" s="389"/>
    </row>
    <row r="1024" ht="11.85" customHeight="1" spans="1:17">
      <c r="A1024" s="368"/>
      <c r="B1024" s="369" t="str">
        <f>Lang!A54&amp;Set!C2&amp;Lang!A55&amp;Set!C3&amp;Lang!A56&amp;Set!C4&amp;Lang!A57</f>
        <v>Dont TVA (T1=8.1% / T2=2.6% / T0=0%)</v>
      </c>
      <c r="C1024" s="370">
        <f>SUMPRODUCT(Q17:Q1017*((P17:P1017=1)))*1</f>
        <v>135.150185938945</v>
      </c>
      <c r="D1024" s="371"/>
      <c r="E1024" s="370">
        <f>SUMPRODUCT(Q17:Q1017*((P17:P1017=2)))*(100-$C$1020)/100</f>
        <v>1.04908631578947</v>
      </c>
      <c r="F1024" s="370">
        <f>IF(B1019="sans TVA",0,SUMPRODUCT(Q17:Q1017*((P17:P1017=0))))</f>
        <v>0</v>
      </c>
      <c r="G1024" s="372"/>
      <c r="H1024" s="373"/>
      <c r="I1024" s="390"/>
      <c r="J1024" s="391"/>
      <c r="K1024" s="373"/>
      <c r="L1024" s="372"/>
      <c r="M1024" s="392"/>
      <c r="O1024" s="393" t="str">
        <f>IF(P1024="","",N1023*Set!E4)</f>
        <v/>
      </c>
      <c r="P1024" s="394"/>
      <c r="Q1024" s="394"/>
    </row>
    <row r="1025" ht="12" customHeight="1" spans="1:17">
      <c r="A1025" s="396"/>
      <c r="B1025" s="397" t="str">
        <f>Lang!A59&amp;Set!C2&amp;Lang!A60&amp;Set!C3&amp;Lang!A61&amp;Set!C4&amp;Lang!A62</f>
        <v>Total par TVA (8.1% / 2.6% / 0%)</v>
      </c>
      <c r="C1025" s="398">
        <f>IF(Set!$F$2="TTC",SUMPRODUCT(O17:O1017*((P17:P1017=1)))*(100)/100,SUMPRODUCT(O17:O1017*((P17:P1017=1)))*(100)/100+C1024)</f>
        <v>1803.671</v>
      </c>
      <c r="D1025" s="399"/>
      <c r="E1025" s="398">
        <f>IF(Set!$F$2="TTC",SUMPRODUCT(O17:O1017*((P17:P1017=2)))*(100)/100,SUMPRODUCT(O17:O1017*((P17:P1017=2)))*(100)/100+E1024)</f>
        <v>41.44</v>
      </c>
      <c r="F1025" s="398">
        <f>SUMPRODUCT(O17:O1017*((P17:P1017=0)))</f>
        <v>0</v>
      </c>
      <c r="G1025" s="400"/>
      <c r="H1025" s="401"/>
      <c r="I1025" s="411"/>
      <c r="J1025" s="412"/>
      <c r="K1025" s="401"/>
      <c r="L1025" s="400"/>
      <c r="M1025" s="413"/>
      <c r="O1025" s="414"/>
      <c r="P1025" s="379"/>
      <c r="Q1025" s="421"/>
    </row>
    <row r="1026" ht="60.95" customHeight="1" spans="1:18">
      <c r="A1026" s="402"/>
      <c r="B1026" s="403"/>
      <c r="C1026" s="404" t="s">
        <v>309</v>
      </c>
      <c r="D1026" s="405"/>
      <c r="E1026" s="405"/>
      <c r="F1026" s="405"/>
      <c r="G1026" s="406"/>
      <c r="H1026" s="407"/>
      <c r="I1026" s="415"/>
      <c r="J1026" s="416"/>
      <c r="K1026" s="407"/>
      <c r="L1026" s="406"/>
      <c r="M1026" s="417"/>
      <c r="N1026" s="405"/>
      <c r="O1026" s="405"/>
      <c r="P1026" s="404"/>
      <c r="Q1026" s="404"/>
      <c r="R1026" s="211"/>
    </row>
    <row r="1027" hidden="1" spans="1:17">
      <c r="A1027" s="408"/>
      <c r="B1027" s="408"/>
      <c r="C1027" s="408"/>
      <c r="D1027" s="408"/>
      <c r="E1027" s="408"/>
      <c r="F1027" s="408"/>
      <c r="G1027" s="409"/>
      <c r="H1027" s="410"/>
      <c r="I1027" s="418"/>
      <c r="J1027" s="419"/>
      <c r="K1027" s="410"/>
      <c r="L1027" s="409"/>
      <c r="M1027" s="420"/>
      <c r="N1027" s="408"/>
      <c r="O1027" s="408"/>
      <c r="P1027" s="408"/>
      <c r="Q1027" s="422"/>
    </row>
  </sheetData>
  <sheetProtection password="CA79" sheet="1" formatColumns="0" formatRows="0" autoFilter="0" objects="1"/>
  <autoFilter ref="A16:P1026">
    <filterColumn colId="2">
      <filters>
        <filter val="0"/>
        <filter val="1"/>
        <filter val="0.1"/>
        <filter val="2"/>
        <filter val="0.043"/>
        <filter val="Qté totale : 4.043"/>
        <filter val="Payable net à l'échéance : Postfinance, 3030 Berne&#10;IBAN : CH03 0900 0000 1012 3456 7&#10;BIC/SWIFT : POFICHBEXXX&#10;Avec nos remerciements anticipés"/>
        <filter val="135.15"/>
        <filter val="1,803.67"/>
      </filters>
    </filterColumn>
  </autoFilter>
  <mergeCells count="12">
    <mergeCell ref="A1:C1"/>
    <mergeCell ref="F1:P1"/>
    <mergeCell ref="A12:B12"/>
    <mergeCell ref="S14:W14"/>
    <mergeCell ref="F15:N15"/>
    <mergeCell ref="C1019:F1019"/>
    <mergeCell ref="C1021:E1021"/>
    <mergeCell ref="N1023:O1023"/>
    <mergeCell ref="A1026:B1026"/>
    <mergeCell ref="C1026:P1026"/>
    <mergeCell ref="A5:B10"/>
    <mergeCell ref="E5:P10"/>
  </mergeCells>
  <conditionalFormatting sqref="D10">
    <cfRule type="cellIs" dxfId="0" priority="1" stopIfTrue="1" operator="equal">
      <formula>"No"</formula>
    </cfRule>
  </conditionalFormatting>
  <conditionalFormatting sqref="O1024">
    <cfRule type="expression" dxfId="1" priority="2" stopIfTrue="1">
      <formula>P1024&lt;&gt;0</formula>
    </cfRule>
  </conditionalFormatting>
  <conditionalFormatting sqref="P1024:Q1024">
    <cfRule type="expression" dxfId="2" priority="3" stopIfTrue="1">
      <formula>P1024&lt;&gt;""</formula>
    </cfRule>
  </conditionalFormatting>
  <conditionalFormatting sqref="F17:F1017 N17:N1017">
    <cfRule type="expression" dxfId="3" priority="4" stopIfTrue="1">
      <formula>$D$10="No"</formula>
    </cfRule>
  </conditionalFormatting>
  <dataValidations count="10">
    <dataValidation type="list" showInputMessage="1" showErrorMessage="1" sqref="D10">
      <formula1>"PVT,No"</formula1>
    </dataValidation>
    <dataValidation type="list" allowBlank="1" showInputMessage="1" sqref="A12:B12">
      <formula1>Entete</formula1>
    </dataValidation>
    <dataValidation type="list" allowBlank="1" showInputMessage="1" sqref="C1026:F1026 G1026 H1026 I1026 J1026 K1026 L1026:M1026 N1026:P1026">
      <formula1>CondPmt</formula1>
    </dataValidation>
    <dataValidation type="list" allowBlank="1" showInputMessage="1" showErrorMessage="1" sqref="Q1026">
      <formula1>CondPmt</formula1>
    </dataValidation>
    <dataValidation type="list" allowBlank="1" showInputMessage="1" showErrorMessage="1" sqref="A11">
      <formula1>TypDoc</formula1>
    </dataValidation>
    <dataValidation type="list" allowBlank="1" showInputMessage="1" sqref="A1026:B1026">
      <formula1>Notes</formula1>
    </dataValidation>
    <dataValidation type="list" allowBlank="1" showInputMessage="1" sqref="B1017">
      <formula1>DerniereLigne</formula1>
    </dataValidation>
    <dataValidation type="list" allowBlank="1" showInputMessage="1" sqref="B14">
      <formula1>Ref</formula1>
    </dataValidation>
    <dataValidation allowBlank="1" showInputMessage="1" showErrorMessage="1" sqref="Q15 F1023:M1023 F17:M1017 A5:B10 E5:P10"/>
    <dataValidation type="list" allowBlank="1" showInputMessage="1" showErrorMessage="1" sqref="Q5:Q10">
      <formula1>Clients</formula1>
    </dataValidation>
  </dataValidations>
  <hyperlinks>
    <hyperlink ref="C16" location="Factures!C17:C1017" display="=Lang!A37"/>
    <hyperlink ref="N16" location="Factures!n17:n1017" display="=Lang!A40"/>
    <hyperlink ref="B16" location="Factures!b17:b1017" display="=Lang!A36"/>
    <hyperlink ref="I16" location="Print!i17:i1017" display="Entrée"/>
    <hyperlink ref="A16" location="Factures!17:1017" display="=Lang!A35"/>
  </hyperlinks>
  <pageMargins left="0.786805555555556" right="0.388888888888889" top="0.468055555555556" bottom="0.468055555555556" header="0.388888888888889" footer="0.238888888888889"/>
  <pageSetup paperSize="9" fitToHeight="0" orientation="portrait" horizontalDpi="600"/>
  <headerFooter alignWithMargins="0" scaleWithDoc="0">
    <oddFooter>&amp;L&amp;F • Page &amp;P /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pageSetUpPr autoPageBreaks="0"/>
  </sheetPr>
  <dimension ref="A1:T1005"/>
  <sheetViews>
    <sheetView showZeros="0" workbookViewId="0">
      <pane ySplit="1" topLeftCell="BM2" activePane="bottomLeft" state="frozen"/>
      <selection/>
      <selection pane="bottomLeft" activeCell="A2" sqref="A2"/>
    </sheetView>
  </sheetViews>
  <sheetFormatPr defaultColWidth="9.14285714285714" defaultRowHeight="12.75"/>
  <cols>
    <col min="1" max="1" width="7.57142857142857" style="30" customWidth="1"/>
    <col min="2" max="2" width="10.5714285714286" style="30" customWidth="1"/>
    <col min="3" max="3" width="9" style="46" customWidth="1"/>
    <col min="4" max="4" width="10.5714285714286" style="30" customWidth="1"/>
    <col min="5" max="5" width="9.14285714285714" style="30" customWidth="1"/>
    <col min="6" max="6" width="14.5714285714286" style="180" customWidth="1"/>
    <col min="7" max="7" width="14.5714285714286" style="30" customWidth="1"/>
    <col min="8" max="8" width="10.7142857142857" style="181" customWidth="1"/>
    <col min="9" max="9" width="6.85714285714286" style="30" customWidth="1"/>
    <col min="10" max="10" width="9.14285714285714" style="50" customWidth="1"/>
    <col min="11" max="12" width="9.28571428571429" style="181" customWidth="1"/>
    <col min="13" max="13" width="9.14285714285714" style="50" customWidth="1"/>
    <col min="14" max="14" width="9.14285714285714" style="30" customWidth="1"/>
    <col min="15" max="16" width="9.28571428571429" style="181" customWidth="1"/>
    <col min="17" max="17" width="13.1428571428571" style="181" customWidth="1"/>
    <col min="18" max="18" width="9.14285714285714" style="50" customWidth="1"/>
    <col min="19" max="19" width="9.14285714285714" style="30" customWidth="1"/>
    <col min="20" max="20" width="24.5714285714286" style="30" customWidth="1"/>
    <col min="21" max="32" width="9.14285714285714" style="30" customWidth="1"/>
    <col min="33" max="16384" width="11.4285714285714" style="30" customWidth="1"/>
  </cols>
  <sheetData>
    <row r="1" s="10" customFormat="1" ht="24" spans="1:20">
      <c r="A1" s="182" t="str">
        <f>Lang!A74</f>
        <v>Qté</v>
      </c>
      <c r="B1" s="183" t="str">
        <f>Lang!A75</f>
        <v>Client ou Fourn.</v>
      </c>
      <c r="C1" s="184" t="str">
        <f>Lang!A76</f>
        <v>N° de doc.</v>
      </c>
      <c r="D1" s="183" t="str">
        <f>Lang!A77</f>
        <v>Adr. livraison</v>
      </c>
      <c r="E1" s="185" t="str">
        <f>Lang!A78</f>
        <v>Introduction</v>
      </c>
      <c r="F1" s="186" t="str">
        <f>Lang!A79</f>
        <v>Réf. Article</v>
      </c>
      <c r="G1" s="187" t="str">
        <f>Lang!A80</f>
        <v>Désignation</v>
      </c>
      <c r="H1" s="188" t="str">
        <f>Lang!A81</f>
        <v>Prix unitaire</v>
      </c>
      <c r="I1" s="195" t="str">
        <f>Lang!A82</f>
        <v>Rabais</v>
      </c>
      <c r="J1" s="196" t="str">
        <f>Lang!A83</f>
        <v>Date éch.</v>
      </c>
      <c r="K1" s="197" t="str">
        <f>Lang!A84</f>
        <v>Hors TVA</v>
      </c>
      <c r="L1" s="197" t="str">
        <f>Lang!A85</f>
        <v>TVA</v>
      </c>
      <c r="M1" s="196" t="str">
        <f>Lang!A86</f>
        <v>Date doc.</v>
      </c>
      <c r="N1" s="182" t="str">
        <f>Lang!A87</f>
        <v>Type Doc</v>
      </c>
      <c r="O1" s="197" t="str">
        <f>Lang!A88</f>
        <v>Acompte</v>
      </c>
      <c r="P1" s="197" t="str">
        <f>Lang!A89</f>
        <v>Total doc.</v>
      </c>
      <c r="Q1" s="199" t="str">
        <f>Lang!A90</f>
        <v>Paiement(s)
incl. acompte</v>
      </c>
      <c r="R1" s="200" t="str">
        <f>Lang!A91</f>
        <v>Date Pmt</v>
      </c>
      <c r="S1" s="201" t="str">
        <f>Lang!A92</f>
        <v>Mode Pmt</v>
      </c>
      <c r="T1" s="202" t="str">
        <f>Lang!A93</f>
        <v>Remarque</v>
      </c>
    </row>
    <row r="2" s="179" customFormat="1" spans="1:20">
      <c r="A2" s="189">
        <v>1e-7</v>
      </c>
      <c r="B2" s="34">
        <f>Clients!C1</f>
        <v>105</v>
      </c>
      <c r="C2" s="31">
        <f>Factures!E14</f>
        <v>1000</v>
      </c>
      <c r="D2" s="34">
        <f>Clients!E1</f>
        <v>106</v>
      </c>
      <c r="E2" s="34" t="str">
        <f>Factures!A12</f>
        <v>Selon votre commande reçue ce jour</v>
      </c>
      <c r="F2" s="190" t="str">
        <f>Factures!B14</f>
        <v>CR</v>
      </c>
      <c r="G2" s="191">
        <f>Factures!A1026</f>
        <v>0</v>
      </c>
      <c r="H2" s="192" t="str">
        <f>Factures!C1026</f>
        <v>Payable net à l'échéance : Postfinance, 3030 Berne
IBAN : CH03 0900 0000 1012 3456 7
BIC/SWIFT : POFICHBEXXX
Avec nos remerciements anticipés</v>
      </c>
      <c r="I2" s="34"/>
      <c r="J2" s="198">
        <f ca="1">Factures!O14</f>
        <v>46097</v>
      </c>
      <c r="K2" s="192">
        <f>Factures!O1018</f>
        <v>1708.91067760881</v>
      </c>
      <c r="L2" s="192">
        <f>Factures!O1019</f>
        <v>136.199272254735</v>
      </c>
      <c r="M2" s="198">
        <f ca="1">Factures!B$13</f>
        <v>46067</v>
      </c>
      <c r="N2" s="193" t="str">
        <f>Factures!A$11</f>
        <v>Facture</v>
      </c>
      <c r="O2" s="192">
        <f>Factures!O13</f>
        <v>0</v>
      </c>
      <c r="P2" s="192">
        <f>Factures!N1023</f>
        <v>1845.1</v>
      </c>
      <c r="Q2" s="203"/>
      <c r="R2" s="204"/>
      <c r="S2" s="205"/>
      <c r="T2" s="205"/>
    </row>
    <row r="3" s="179" customFormat="1" hidden="1" spans="1:20">
      <c r="A3" s="193">
        <f>Factures!C17</f>
        <v>0</v>
      </c>
      <c r="B3" s="34"/>
      <c r="C3" s="31">
        <f t="shared" ref="C3:C66" si="0">C$2</f>
        <v>1000</v>
      </c>
      <c r="D3" s="34"/>
      <c r="E3" s="34" t="str">
        <f>Factures!E17</f>
        <v>BD</v>
      </c>
      <c r="F3" s="190">
        <f>Factures!A17</f>
        <v>1001</v>
      </c>
      <c r="G3" s="191" t="str">
        <f>Factures!B17</f>
        <v>Astérix aux Jeux Olympiques</v>
      </c>
      <c r="H3" s="194">
        <f>Factures!F17</f>
        <v>14.8</v>
      </c>
      <c r="I3" s="34">
        <f>Factures!N17</f>
        <v>0</v>
      </c>
      <c r="J3" s="198"/>
      <c r="K3" s="192">
        <f>Factures!O17</f>
        <v>0</v>
      </c>
      <c r="L3" s="192"/>
      <c r="M3" s="198">
        <f ca="1">Factures!B$13</f>
        <v>46067</v>
      </c>
      <c r="N3" s="193" t="str">
        <f>Factures!A$11</f>
        <v>Facture</v>
      </c>
      <c r="O3" s="192"/>
      <c r="P3" s="192"/>
      <c r="Q3" s="192"/>
      <c r="R3" s="198"/>
      <c r="S3" s="193"/>
      <c r="T3" s="193"/>
    </row>
    <row r="4" s="179" customFormat="1" spans="1:20">
      <c r="A4" s="193">
        <f>Factures!C18</f>
        <v>1</v>
      </c>
      <c r="B4" s="34"/>
      <c r="C4" s="31">
        <f t="shared" si="0"/>
        <v>1000</v>
      </c>
      <c r="D4" s="34"/>
      <c r="E4" s="34" t="str">
        <f>Factures!E18</f>
        <v>BD</v>
      </c>
      <c r="F4" s="190">
        <f>Factures!A18</f>
        <v>1002</v>
      </c>
      <c r="G4" s="191" t="str">
        <f>Factures!B18</f>
        <v>Astérix chez les Bretons</v>
      </c>
      <c r="H4" s="194">
        <f>Factures!F18</f>
        <v>14.8</v>
      </c>
      <c r="I4" s="34">
        <f>Factures!N18</f>
        <v>0</v>
      </c>
      <c r="J4" s="198"/>
      <c r="K4" s="192">
        <f>Factures!O18</f>
        <v>14.8</v>
      </c>
      <c r="L4" s="192"/>
      <c r="M4" s="198">
        <f ca="1">Factures!B$13</f>
        <v>46067</v>
      </c>
      <c r="N4" s="193" t="str">
        <f>Factures!A$11</f>
        <v>Facture</v>
      </c>
      <c r="O4" s="192"/>
      <c r="P4" s="192"/>
      <c r="Q4" s="192"/>
      <c r="R4" s="198"/>
      <c r="S4" s="193"/>
      <c r="T4" s="193"/>
    </row>
    <row r="5" s="179" customFormat="1" hidden="1" spans="1:20">
      <c r="A5" s="193">
        <f>Factures!C19</f>
        <v>0</v>
      </c>
      <c r="B5" s="34"/>
      <c r="C5" s="31">
        <f t="shared" si="0"/>
        <v>1000</v>
      </c>
      <c r="D5" s="34"/>
      <c r="E5" s="34" t="str">
        <f>Factures!E19</f>
        <v>BD</v>
      </c>
      <c r="F5" s="190">
        <f>Factures!A19</f>
        <v>1003</v>
      </c>
      <c r="G5" s="191" t="str">
        <f>Factures!B19</f>
        <v>Astérix et Cléopâtre</v>
      </c>
      <c r="H5" s="194">
        <f>Factures!F19</f>
        <v>14.8</v>
      </c>
      <c r="I5" s="34">
        <f>Factures!N19</f>
        <v>0</v>
      </c>
      <c r="J5" s="198"/>
      <c r="K5" s="192">
        <f>Factures!O19</f>
        <v>0</v>
      </c>
      <c r="L5" s="192"/>
      <c r="M5" s="198">
        <f ca="1">Factures!B$13</f>
        <v>46067</v>
      </c>
      <c r="N5" s="193" t="str">
        <f>Factures!A$11</f>
        <v>Facture</v>
      </c>
      <c r="O5" s="192"/>
      <c r="P5" s="192"/>
      <c r="Q5" s="192"/>
      <c r="R5" s="198"/>
      <c r="S5" s="193"/>
      <c r="T5" s="193"/>
    </row>
    <row r="6" s="179" customFormat="1" hidden="1" spans="1:20">
      <c r="A6" s="193">
        <f>Factures!C20</f>
        <v>0</v>
      </c>
      <c r="B6" s="34"/>
      <c r="C6" s="31">
        <f t="shared" si="0"/>
        <v>1000</v>
      </c>
      <c r="D6" s="34"/>
      <c r="E6" s="34" t="str">
        <f>Factures!E20</f>
        <v>BD</v>
      </c>
      <c r="F6" s="190">
        <f>Factures!A20</f>
        <v>1004</v>
      </c>
      <c r="G6" s="191" t="str">
        <f>Factures!B20</f>
        <v>Astérix et les Goths</v>
      </c>
      <c r="H6" s="194">
        <f>Factures!F20</f>
        <v>14.8</v>
      </c>
      <c r="I6" s="34">
        <f>Factures!N20</f>
        <v>0</v>
      </c>
      <c r="J6" s="198"/>
      <c r="K6" s="192">
        <f>Factures!O20</f>
        <v>0</v>
      </c>
      <c r="L6" s="192"/>
      <c r="M6" s="198">
        <f ca="1">Factures!B$13</f>
        <v>46067</v>
      </c>
      <c r="N6" s="193" t="str">
        <f>Factures!A$11</f>
        <v>Facture</v>
      </c>
      <c r="O6" s="192"/>
      <c r="P6" s="192"/>
      <c r="Q6" s="192"/>
      <c r="R6" s="198"/>
      <c r="S6" s="193"/>
      <c r="T6" s="193"/>
    </row>
    <row r="7" s="179" customFormat="1" hidden="1" spans="1:20">
      <c r="A7" s="193">
        <f>Factures!C21</f>
        <v>0</v>
      </c>
      <c r="B7" s="34"/>
      <c r="C7" s="31">
        <f t="shared" si="0"/>
        <v>1000</v>
      </c>
      <c r="D7" s="34"/>
      <c r="E7" s="34" t="str">
        <f>Factures!E21</f>
        <v>BD</v>
      </c>
      <c r="F7" s="190">
        <f>Factures!A21</f>
        <v>1005</v>
      </c>
      <c r="G7" s="191" t="str">
        <f>Factures!B21</f>
        <v>Astérix et les Normands</v>
      </c>
      <c r="H7" s="194">
        <f>Factures!F21</f>
        <v>14.8</v>
      </c>
      <c r="I7" s="34">
        <f>Factures!N21</f>
        <v>0</v>
      </c>
      <c r="J7" s="198"/>
      <c r="K7" s="192">
        <f>Factures!O21</f>
        <v>0</v>
      </c>
      <c r="L7" s="192"/>
      <c r="M7" s="198">
        <f ca="1">Factures!B$13</f>
        <v>46067</v>
      </c>
      <c r="N7" s="193" t="str">
        <f>Factures!A$11</f>
        <v>Facture</v>
      </c>
      <c r="O7" s="192"/>
      <c r="P7" s="192"/>
      <c r="Q7" s="192"/>
      <c r="R7" s="198"/>
      <c r="S7" s="193"/>
      <c r="T7" s="193"/>
    </row>
    <row r="8" s="179" customFormat="1" hidden="1" spans="1:20">
      <c r="A8" s="193">
        <f>Factures!C22</f>
        <v>0</v>
      </c>
      <c r="B8" s="34"/>
      <c r="C8" s="31">
        <f t="shared" si="0"/>
        <v>1000</v>
      </c>
      <c r="D8" s="34"/>
      <c r="E8" s="34" t="str">
        <f>Factures!E22</f>
        <v>BD</v>
      </c>
      <c r="F8" s="190">
        <f>Factures!A22</f>
        <v>1006</v>
      </c>
      <c r="G8" s="191" t="str">
        <f>Factures!B22</f>
        <v>Astérix Gladiateur</v>
      </c>
      <c r="H8" s="194">
        <f>Factures!F22</f>
        <v>14.8</v>
      </c>
      <c r="I8" s="34">
        <f>Factures!N22</f>
        <v>0</v>
      </c>
      <c r="J8" s="198"/>
      <c r="K8" s="192">
        <f>Factures!O22</f>
        <v>0</v>
      </c>
      <c r="L8" s="192"/>
      <c r="M8" s="198">
        <f ca="1">Factures!B$13</f>
        <v>46067</v>
      </c>
      <c r="N8" s="193" t="str">
        <f>Factures!A$11</f>
        <v>Facture</v>
      </c>
      <c r="O8" s="192"/>
      <c r="P8" s="192"/>
      <c r="Q8" s="192"/>
      <c r="R8" s="198"/>
      <c r="S8" s="193"/>
      <c r="T8" s="193"/>
    </row>
    <row r="9" s="179" customFormat="1" hidden="1" spans="1:20">
      <c r="A9" s="193">
        <f>Factures!C23</f>
        <v>0</v>
      </c>
      <c r="B9" s="34"/>
      <c r="C9" s="31">
        <f t="shared" si="0"/>
        <v>1000</v>
      </c>
      <c r="D9" s="34"/>
      <c r="E9" s="34" t="str">
        <f>Factures!E23</f>
        <v>BD</v>
      </c>
      <c r="F9" s="190">
        <f>Factures!A23</f>
        <v>1007</v>
      </c>
      <c r="G9" s="191" t="str">
        <f>Factures!B23</f>
        <v>Astérix La Serpe d'Or</v>
      </c>
      <c r="H9" s="194">
        <f>Factures!F23</f>
        <v>14.8</v>
      </c>
      <c r="I9" s="34">
        <f>Factures!N23</f>
        <v>0</v>
      </c>
      <c r="J9" s="198"/>
      <c r="K9" s="192">
        <f>Factures!O23</f>
        <v>0</v>
      </c>
      <c r="L9" s="192"/>
      <c r="M9" s="198">
        <f ca="1">Factures!B$13</f>
        <v>46067</v>
      </c>
      <c r="N9" s="193" t="str">
        <f>Factures!A$11</f>
        <v>Facture</v>
      </c>
      <c r="O9" s="192"/>
      <c r="P9" s="192"/>
      <c r="Q9" s="192"/>
      <c r="R9" s="198"/>
      <c r="S9" s="193"/>
      <c r="T9" s="193"/>
    </row>
    <row r="10" s="179" customFormat="1" spans="1:20">
      <c r="A10" s="193">
        <f>Factures!C24</f>
        <v>2</v>
      </c>
      <c r="B10" s="34"/>
      <c r="C10" s="31">
        <f t="shared" si="0"/>
        <v>1000</v>
      </c>
      <c r="D10" s="34"/>
      <c r="E10" s="34" t="str">
        <f>Factures!E24</f>
        <v>BD</v>
      </c>
      <c r="F10" s="190">
        <f>Factures!A24</f>
        <v>1008</v>
      </c>
      <c r="G10" s="191" t="str">
        <f>Factures!B24</f>
        <v>Astérix Le Bouclier Arverne</v>
      </c>
      <c r="H10" s="194">
        <f>Factures!F24</f>
        <v>14.8</v>
      </c>
      <c r="I10" s="34">
        <f>Factures!N24</f>
        <v>10</v>
      </c>
      <c r="J10" s="198"/>
      <c r="K10" s="192">
        <f>Factures!O24</f>
        <v>26.64</v>
      </c>
      <c r="L10" s="192"/>
      <c r="M10" s="198">
        <f ca="1">Factures!B$13</f>
        <v>46067</v>
      </c>
      <c r="N10" s="193" t="str">
        <f>Factures!A$11</f>
        <v>Facture</v>
      </c>
      <c r="O10" s="192"/>
      <c r="P10" s="192"/>
      <c r="Q10" s="192"/>
      <c r="R10" s="198"/>
      <c r="S10" s="193"/>
      <c r="T10" s="193"/>
    </row>
    <row r="11" s="179" customFormat="1" hidden="1" spans="1:20">
      <c r="A11" s="193">
        <f>Factures!C25</f>
        <v>0</v>
      </c>
      <c r="B11" s="34"/>
      <c r="C11" s="31">
        <f t="shared" si="0"/>
        <v>1000</v>
      </c>
      <c r="D11" s="34"/>
      <c r="E11" s="34" t="str">
        <f>Factures!E25</f>
        <v>BD</v>
      </c>
      <c r="F11" s="190">
        <f>Factures!A25</f>
        <v>1009</v>
      </c>
      <c r="G11" s="191" t="str">
        <f>Factures!B25</f>
        <v>Astérix Le Combat des Chefs</v>
      </c>
      <c r="H11" s="194">
        <f>Factures!F25</f>
        <v>14.8</v>
      </c>
      <c r="I11" s="34">
        <f>Factures!N25</f>
        <v>0</v>
      </c>
      <c r="J11" s="198"/>
      <c r="K11" s="192">
        <f>Factures!O25</f>
        <v>0</v>
      </c>
      <c r="L11" s="192"/>
      <c r="M11" s="198">
        <f ca="1">Factures!B$13</f>
        <v>46067</v>
      </c>
      <c r="N11" s="193" t="str">
        <f>Factures!A$11</f>
        <v>Facture</v>
      </c>
      <c r="O11" s="192"/>
      <c r="P11" s="192"/>
      <c r="Q11" s="192"/>
      <c r="R11" s="198"/>
      <c r="S11" s="193"/>
      <c r="T11" s="193"/>
    </row>
    <row r="12" s="179" customFormat="1" hidden="1" spans="1:20">
      <c r="A12" s="193">
        <f>Factures!C26</f>
        <v>0</v>
      </c>
      <c r="B12" s="34"/>
      <c r="C12" s="31">
        <f t="shared" si="0"/>
        <v>1000</v>
      </c>
      <c r="D12" s="34"/>
      <c r="E12" s="34" t="str">
        <f>Factures!E26</f>
        <v>BD</v>
      </c>
      <c r="F12" s="190">
        <f>Factures!A26</f>
        <v>1010</v>
      </c>
      <c r="G12" s="191" t="str">
        <f>Factures!B26</f>
        <v>Astérix le Gaulois &gt;RuptureSuivraAvril3x</v>
      </c>
      <c r="H12" s="194">
        <f>Factures!F26</f>
        <v>14.8</v>
      </c>
      <c r="I12" s="34">
        <f>Factures!N26</f>
        <v>0</v>
      </c>
      <c r="J12" s="198"/>
      <c r="K12" s="192">
        <f>Factures!O26</f>
        <v>0</v>
      </c>
      <c r="L12" s="192"/>
      <c r="M12" s="198">
        <f ca="1">Factures!B$13</f>
        <v>46067</v>
      </c>
      <c r="N12" s="193" t="str">
        <f>Factures!A$11</f>
        <v>Facture</v>
      </c>
      <c r="O12" s="192"/>
      <c r="P12" s="192"/>
      <c r="Q12" s="192"/>
      <c r="R12" s="198"/>
      <c r="S12" s="193"/>
      <c r="T12" s="193"/>
    </row>
    <row r="13" s="179" customFormat="1" hidden="1" spans="1:20">
      <c r="A13" s="193">
        <f>Factures!C27</f>
        <v>0</v>
      </c>
      <c r="B13" s="34"/>
      <c r="C13" s="31">
        <f t="shared" si="0"/>
        <v>1000</v>
      </c>
      <c r="D13" s="34"/>
      <c r="E13" s="34" t="str">
        <f>Factures!E27</f>
        <v>BD</v>
      </c>
      <c r="F13" s="190">
        <f>Factures!A27</f>
        <v>1011</v>
      </c>
      <c r="G13" s="191" t="str">
        <f>Factures!B27</f>
        <v>Astérix Le Tour de Gaulle</v>
      </c>
      <c r="H13" s="194">
        <f>Factures!F27</f>
        <v>14.8</v>
      </c>
      <c r="I13" s="34">
        <f>Factures!N27</f>
        <v>0</v>
      </c>
      <c r="J13" s="198"/>
      <c r="K13" s="192">
        <f>Factures!O27</f>
        <v>0</v>
      </c>
      <c r="L13" s="192"/>
      <c r="M13" s="198">
        <f ca="1">Factures!B$13</f>
        <v>46067</v>
      </c>
      <c r="N13" s="193" t="str">
        <f>Factures!A$11</f>
        <v>Facture</v>
      </c>
      <c r="O13" s="192"/>
      <c r="P13" s="192"/>
      <c r="Q13" s="192"/>
      <c r="R13" s="198"/>
      <c r="S13" s="193"/>
      <c r="T13" s="193"/>
    </row>
    <row r="14" s="179" customFormat="1" spans="1:20">
      <c r="A14" s="193">
        <f>Factures!C28</f>
        <v>0.043</v>
      </c>
      <c r="B14" s="34"/>
      <c r="C14" s="31">
        <f t="shared" si="0"/>
        <v>1000</v>
      </c>
      <c r="D14" s="34"/>
      <c r="E14" s="34" t="str">
        <f>Factures!E28</f>
        <v>Divers</v>
      </c>
      <c r="F14" s="190">
        <f>Factures!A28</f>
        <v>1012</v>
      </c>
      <c r="G14" s="191" t="str">
        <f>Factures!B28</f>
        <v>Descriptions longues et détaillées
Sauts de lignes et lignes blanches</v>
      </c>
      <c r="H14" s="194">
        <f>Factures!F28</f>
        <v>1287</v>
      </c>
      <c r="I14" s="34">
        <f>Factures!N28</f>
        <v>0</v>
      </c>
      <c r="J14" s="198"/>
      <c r="K14" s="192">
        <f>Factures!O28</f>
        <v>55.341</v>
      </c>
      <c r="L14" s="192"/>
      <c r="M14" s="198">
        <f ca="1">Factures!B$13</f>
        <v>46067</v>
      </c>
      <c r="N14" s="193" t="str">
        <f>Factures!A$11</f>
        <v>Facture</v>
      </c>
      <c r="O14" s="192"/>
      <c r="P14" s="192"/>
      <c r="Q14" s="192"/>
      <c r="R14" s="198"/>
      <c r="S14" s="193"/>
      <c r="T14" s="193"/>
    </row>
    <row r="15" s="179" customFormat="1" spans="1:20">
      <c r="A15" s="193">
        <f>Factures!C29</f>
        <v>1</v>
      </c>
      <c r="B15" s="34"/>
      <c r="C15" s="31">
        <f t="shared" si="0"/>
        <v>1000</v>
      </c>
      <c r="D15" s="34"/>
      <c r="E15" s="34" t="str">
        <f>Factures!E29</f>
        <v>Informat.</v>
      </c>
      <c r="F15" s="190">
        <f>Factures!A29</f>
        <v>7611709823406</v>
      </c>
      <c r="G15" s="191" t="str">
        <f>Factures!B29</f>
        <v>Apple MacBook Pro 13" (Early 2025), Apple M4 (10C/10C), 16GB RAM, 512GB SSD, Midnight, Swiss keyboard layout (2x 2.9GHz), sn3065</v>
      </c>
      <c r="H15" s="194">
        <f>Factures!F29</f>
        <v>1789</v>
      </c>
      <c r="I15" s="34">
        <f>Factures!N29</f>
        <v>3</v>
      </c>
      <c r="J15" s="198"/>
      <c r="K15" s="192">
        <f>Factures!O29</f>
        <v>1735.33</v>
      </c>
      <c r="L15" s="192"/>
      <c r="M15" s="198">
        <f ca="1">Factures!B$13</f>
        <v>46067</v>
      </c>
      <c r="N15" s="193" t="str">
        <f>Factures!A$11</f>
        <v>Facture</v>
      </c>
      <c r="O15" s="192"/>
      <c r="P15" s="192"/>
      <c r="Q15" s="192"/>
      <c r="R15" s="198"/>
      <c r="S15" s="193"/>
      <c r="T15" s="193"/>
    </row>
    <row r="16" s="179" customFormat="1" hidden="1" spans="1:20">
      <c r="A16" s="193">
        <f>Factures!C30</f>
        <v>0</v>
      </c>
      <c r="B16" s="34"/>
      <c r="C16" s="31">
        <f t="shared" si="0"/>
        <v>1000</v>
      </c>
      <c r="D16" s="34"/>
      <c r="E16" s="34" t="str">
        <f>Factures!E30</f>
        <v>Service</v>
      </c>
      <c r="F16" s="190">
        <f>Factures!A30</f>
        <v>1410</v>
      </c>
      <c r="G16" s="191" t="str">
        <f>Factures!B30</f>
        <v>Peinture intérieur dispersion
Chambre Ouest Surface murale: 85m2
Le prix comprend:
- fourniture à pied d’oeuvre des matériaux et matériels nécessaires;
- protection des parties d’ouvrage non concernées;
- grattage des peintures existantes;
- brossage à la brosse métallique, lavage, jusqu’à l’obtention d’un support propre;
- 1 couche d’impression;
- nettoyage après travaux</v>
      </c>
      <c r="H16" s="194">
        <f>Factures!F30</f>
        <v>329</v>
      </c>
      <c r="I16" s="34">
        <f>Factures!N30</f>
        <v>0</v>
      </c>
      <c r="J16" s="198"/>
      <c r="K16" s="192">
        <f>Factures!O30</f>
        <v>0</v>
      </c>
      <c r="L16" s="192"/>
      <c r="M16" s="198">
        <f ca="1">Factures!B$13</f>
        <v>46067</v>
      </c>
      <c r="N16" s="193" t="str">
        <f>Factures!A$11</f>
        <v>Facture</v>
      </c>
      <c r="O16" s="192"/>
      <c r="P16" s="192"/>
      <c r="Q16" s="192"/>
      <c r="R16" s="198"/>
      <c r="S16" s="193"/>
      <c r="T16" s="193"/>
    </row>
    <row r="17" s="179" customFormat="1" hidden="1" spans="1:20">
      <c r="A17" s="193">
        <f>Factures!C31</f>
        <v>0</v>
      </c>
      <c r="B17" s="34"/>
      <c r="C17" s="31">
        <f t="shared" si="0"/>
        <v>1000</v>
      </c>
      <c r="D17" s="34"/>
      <c r="E17" s="34" t="str">
        <f>Factures!E31</f>
        <v>Service</v>
      </c>
      <c r="F17" s="190">
        <f>Factures!A31</f>
        <v>1415</v>
      </c>
      <c r="G17" s="191" t="str">
        <f>Factures!B31</f>
        <v>Formation de base à l'informatique, 10 leçons par petits groupes de max 5 personnes</v>
      </c>
      <c r="H17" s="194">
        <f>Factures!F31</f>
        <v>280</v>
      </c>
      <c r="I17" s="34">
        <f>Factures!N31</f>
        <v>0</v>
      </c>
      <c r="J17" s="198"/>
      <c r="K17" s="192">
        <f>Factures!O31</f>
        <v>0</v>
      </c>
      <c r="L17" s="192"/>
      <c r="M17" s="198">
        <f ca="1">Factures!B$13</f>
        <v>46067</v>
      </c>
      <c r="N17" s="193" t="str">
        <f>Factures!A$11</f>
        <v>Facture</v>
      </c>
      <c r="O17" s="192"/>
      <c r="P17" s="192"/>
      <c r="Q17" s="192"/>
      <c r="R17" s="198"/>
      <c r="S17" s="193"/>
      <c r="T17" s="193"/>
    </row>
    <row r="18" s="179" customFormat="1" hidden="1" spans="1:20">
      <c r="A18" s="193">
        <f>Factures!C32</f>
        <v>0</v>
      </c>
      <c r="B18" s="34"/>
      <c r="C18" s="31">
        <f t="shared" si="0"/>
        <v>1000</v>
      </c>
      <c r="D18" s="34"/>
      <c r="E18" s="34" t="str">
        <f>Factures!E32</f>
        <v>Service</v>
      </c>
      <c r="F18" s="190">
        <f>Factures!A32</f>
        <v>1420</v>
      </c>
      <c r="G18" s="191" t="str">
        <f>Factures!B32</f>
        <v>Leçon de piano à domicile (50min)</v>
      </c>
      <c r="H18" s="194">
        <f>Factures!F32</f>
        <v>80</v>
      </c>
      <c r="I18" s="34">
        <f>Factures!N32</f>
        <v>0</v>
      </c>
      <c r="J18" s="198"/>
      <c r="K18" s="192">
        <f>Factures!O32</f>
        <v>0</v>
      </c>
      <c r="L18" s="192"/>
      <c r="M18" s="198">
        <f ca="1">Factures!B$13</f>
        <v>46067</v>
      </c>
      <c r="N18" s="193" t="str">
        <f>Factures!A$11</f>
        <v>Facture</v>
      </c>
      <c r="O18" s="192"/>
      <c r="P18" s="192"/>
      <c r="Q18" s="192"/>
      <c r="R18" s="198"/>
      <c r="S18" s="193"/>
      <c r="T18" s="193"/>
    </row>
    <row r="19" s="179" customFormat="1" hidden="1" spans="1:20">
      <c r="A19" s="193">
        <f>Factures!C33</f>
        <v>0</v>
      </c>
      <c r="B19" s="34"/>
      <c r="C19" s="31">
        <f t="shared" si="0"/>
        <v>1000</v>
      </c>
      <c r="D19" s="34"/>
      <c r="E19" s="34" t="str">
        <f>Factures!E33</f>
        <v>0.33 L</v>
      </c>
      <c r="F19" s="190">
        <f>Factures!A33</f>
        <v>1421</v>
      </c>
      <c r="G19" s="191" t="str">
        <f>Factures!B33</f>
        <v>Article no 16</v>
      </c>
      <c r="H19" s="194">
        <f>Factures!F33</f>
        <v>16</v>
      </c>
      <c r="I19" s="34">
        <f>Factures!N33</f>
        <v>0</v>
      </c>
      <c r="J19" s="198"/>
      <c r="K19" s="192">
        <f>Factures!O33</f>
        <v>0</v>
      </c>
      <c r="L19" s="192"/>
      <c r="M19" s="198">
        <f ca="1">Factures!B$13</f>
        <v>46067</v>
      </c>
      <c r="N19" s="193" t="str">
        <f>Factures!A$11</f>
        <v>Facture</v>
      </c>
      <c r="O19" s="192"/>
      <c r="P19" s="192"/>
      <c r="Q19" s="192"/>
      <c r="R19" s="198"/>
      <c r="S19" s="193"/>
      <c r="T19" s="193"/>
    </row>
    <row r="20" s="179" customFormat="1" hidden="1" spans="1:20">
      <c r="A20" s="193">
        <f>Factures!C34</f>
        <v>0</v>
      </c>
      <c r="B20" s="34"/>
      <c r="C20" s="31">
        <f t="shared" si="0"/>
        <v>1000</v>
      </c>
      <c r="D20" s="34"/>
      <c r="E20" s="34" t="str">
        <f>Factures!E34</f>
        <v>0.5 l</v>
      </c>
      <c r="F20" s="190">
        <f>Factures!A34</f>
        <v>1422</v>
      </c>
      <c r="G20" s="191" t="str">
        <f>Factures!B34</f>
        <v>Article no 17</v>
      </c>
      <c r="H20" s="194">
        <f>Factures!F34</f>
        <v>17</v>
      </c>
      <c r="I20" s="34">
        <f>Factures!N34</f>
        <v>0</v>
      </c>
      <c r="J20" s="198"/>
      <c r="K20" s="192">
        <f>Factures!O34</f>
        <v>0</v>
      </c>
      <c r="L20" s="192"/>
      <c r="M20" s="198">
        <f ca="1">Factures!B$13</f>
        <v>46067</v>
      </c>
      <c r="N20" s="193" t="str">
        <f>Factures!A$11</f>
        <v>Facture</v>
      </c>
      <c r="O20" s="192"/>
      <c r="P20" s="192"/>
      <c r="Q20" s="192"/>
      <c r="R20" s="198"/>
      <c r="S20" s="193"/>
      <c r="T20" s="193"/>
    </row>
    <row r="21" s="179" customFormat="1" hidden="1" spans="1:20">
      <c r="A21" s="193">
        <f>Factures!C35</f>
        <v>0</v>
      </c>
      <c r="B21" s="34"/>
      <c r="C21" s="31">
        <f t="shared" si="0"/>
        <v>1000</v>
      </c>
      <c r="D21" s="34"/>
      <c r="E21" s="34" t="str">
        <f>Factures!E35</f>
        <v>1 L</v>
      </c>
      <c r="F21" s="190">
        <f>Factures!A35</f>
        <v>1423</v>
      </c>
      <c r="G21" s="191" t="str">
        <f>Factures!B35</f>
        <v>Article no 18</v>
      </c>
      <c r="H21" s="194">
        <f>Factures!F35</f>
        <v>18</v>
      </c>
      <c r="I21" s="34">
        <f>Factures!N35</f>
        <v>0</v>
      </c>
      <c r="J21" s="198"/>
      <c r="K21" s="192">
        <f>Factures!O35</f>
        <v>0</v>
      </c>
      <c r="L21" s="192"/>
      <c r="M21" s="198">
        <f ca="1">Factures!B$13</f>
        <v>46067</v>
      </c>
      <c r="N21" s="193" t="str">
        <f>Factures!A$11</f>
        <v>Facture</v>
      </c>
      <c r="O21" s="192"/>
      <c r="P21" s="192"/>
      <c r="Q21" s="192"/>
      <c r="R21" s="198"/>
      <c r="S21" s="193"/>
      <c r="T21" s="193"/>
    </row>
    <row r="22" s="179" customFormat="1" hidden="1" spans="1:20">
      <c r="A22" s="193">
        <f>Factures!C36</f>
        <v>0</v>
      </c>
      <c r="B22" s="34"/>
      <c r="C22" s="31">
        <f t="shared" si="0"/>
        <v>1000</v>
      </c>
      <c r="D22" s="34"/>
      <c r="E22" s="34" t="str">
        <f>Factures!E36</f>
        <v>1/2 L</v>
      </c>
      <c r="F22" s="190">
        <f>Factures!A36</f>
        <v>1424</v>
      </c>
      <c r="G22" s="191" t="str">
        <f>Factures!B36</f>
        <v>Article no 19</v>
      </c>
      <c r="H22" s="194">
        <f>Factures!F36</f>
        <v>19</v>
      </c>
      <c r="I22" s="34">
        <f>Factures!N36</f>
        <v>0</v>
      </c>
      <c r="J22" s="198"/>
      <c r="K22" s="192">
        <f>Factures!O36</f>
        <v>0</v>
      </c>
      <c r="L22" s="192"/>
      <c r="M22" s="198">
        <f ca="1">Factures!B$13</f>
        <v>46067</v>
      </c>
      <c r="N22" s="193" t="str">
        <f>Factures!A$11</f>
        <v>Facture</v>
      </c>
      <c r="O22" s="192"/>
      <c r="P22" s="192"/>
      <c r="Q22" s="192"/>
      <c r="R22" s="198"/>
      <c r="S22" s="193"/>
      <c r="T22" s="193"/>
    </row>
    <row r="23" s="179" customFormat="1" hidden="1" spans="1:20">
      <c r="A23" s="193">
        <f>Factures!C37</f>
        <v>0</v>
      </c>
      <c r="B23" s="34"/>
      <c r="C23" s="31">
        <f t="shared" si="0"/>
        <v>1000</v>
      </c>
      <c r="D23" s="34"/>
      <c r="E23" s="34" t="str">
        <f>Factures!E37</f>
        <v>100gr.</v>
      </c>
      <c r="F23" s="190">
        <f>Factures!A37</f>
        <v>1425</v>
      </c>
      <c r="G23" s="191" t="str">
        <f>Factures!B37</f>
        <v>Article no 20</v>
      </c>
      <c r="H23" s="194">
        <f>Factures!F37</f>
        <v>20</v>
      </c>
      <c r="I23" s="34">
        <f>Factures!N37</f>
        <v>0</v>
      </c>
      <c r="J23" s="198"/>
      <c r="K23" s="192">
        <f>Factures!O37</f>
        <v>0</v>
      </c>
      <c r="L23" s="192"/>
      <c r="M23" s="198">
        <f ca="1">Factures!B$13</f>
        <v>46067</v>
      </c>
      <c r="N23" s="193" t="str">
        <f>Factures!A$11</f>
        <v>Facture</v>
      </c>
      <c r="O23" s="192"/>
      <c r="P23" s="192"/>
      <c r="Q23" s="192"/>
      <c r="R23" s="198"/>
      <c r="S23" s="193"/>
      <c r="T23" s="193"/>
    </row>
    <row r="24" s="179" customFormat="1" hidden="1" spans="1:20">
      <c r="A24" s="193">
        <f>Factures!C38</f>
        <v>0</v>
      </c>
      <c r="B24" s="34"/>
      <c r="C24" s="31">
        <f t="shared" si="0"/>
        <v>1000</v>
      </c>
      <c r="D24" s="34"/>
      <c r="E24" s="34" t="str">
        <f>Factures!E38</f>
        <v>2.5 L</v>
      </c>
      <c r="F24" s="190">
        <f>Factures!A38</f>
        <v>1426</v>
      </c>
      <c r="G24" s="191" t="str">
        <f>Factures!B38</f>
        <v>Article no 21</v>
      </c>
      <c r="H24" s="194">
        <f>Factures!F38</f>
        <v>21</v>
      </c>
      <c r="I24" s="34">
        <f>Factures!N38</f>
        <v>0</v>
      </c>
      <c r="J24" s="198"/>
      <c r="K24" s="192">
        <f>Factures!O38</f>
        <v>0</v>
      </c>
      <c r="L24" s="192"/>
      <c r="M24" s="198">
        <f ca="1">Factures!B$13</f>
        <v>46067</v>
      </c>
      <c r="N24" s="193" t="str">
        <f>Factures!A$11</f>
        <v>Facture</v>
      </c>
      <c r="O24" s="192"/>
      <c r="P24" s="192"/>
      <c r="Q24" s="192"/>
      <c r="R24" s="198"/>
      <c r="S24" s="193"/>
      <c r="T24" s="193"/>
    </row>
    <row r="25" s="179" customFormat="1" hidden="1" spans="1:20">
      <c r="A25" s="193">
        <f>Factures!C39</f>
        <v>0</v>
      </c>
      <c r="B25" s="34"/>
      <c r="C25" s="31">
        <f t="shared" si="0"/>
        <v>1000</v>
      </c>
      <c r="D25" s="34"/>
      <c r="E25" s="34" t="str">
        <f>Factures!E39</f>
        <v>Ampoule</v>
      </c>
      <c r="F25" s="190">
        <f>Factures!A39</f>
        <v>1427</v>
      </c>
      <c r="G25" s="191" t="str">
        <f>Factures!B39</f>
        <v>Article no 22</v>
      </c>
      <c r="H25" s="194">
        <f>Factures!F39</f>
        <v>22</v>
      </c>
      <c r="I25" s="34">
        <f>Factures!N39</f>
        <v>0</v>
      </c>
      <c r="J25" s="198"/>
      <c r="K25" s="192">
        <f>Factures!O39</f>
        <v>0</v>
      </c>
      <c r="L25" s="192"/>
      <c r="M25" s="198">
        <f ca="1">Factures!B$13</f>
        <v>46067</v>
      </c>
      <c r="N25" s="193" t="str">
        <f>Factures!A$11</f>
        <v>Facture</v>
      </c>
      <c r="O25" s="192"/>
      <c r="P25" s="192"/>
      <c r="Q25" s="192"/>
      <c r="R25" s="198"/>
      <c r="S25" s="193"/>
      <c r="T25" s="193"/>
    </row>
    <row r="26" s="179" customFormat="1" hidden="1" spans="1:20">
      <c r="A26" s="193">
        <f>Factures!C40</f>
        <v>0</v>
      </c>
      <c r="B26" s="34"/>
      <c r="C26" s="31">
        <f t="shared" si="0"/>
        <v>1000</v>
      </c>
      <c r="D26" s="34"/>
      <c r="E26" s="34" t="str">
        <f>Factures!E40</f>
        <v>BD</v>
      </c>
      <c r="F26" s="190">
        <f>Factures!A40</f>
        <v>1428</v>
      </c>
      <c r="G26" s="191" t="str">
        <f>Factures!B40</f>
        <v>Article no 23</v>
      </c>
      <c r="H26" s="194">
        <f>Factures!F40</f>
        <v>23</v>
      </c>
      <c r="I26" s="34">
        <f>Factures!N40</f>
        <v>0</v>
      </c>
      <c r="J26" s="198"/>
      <c r="K26" s="192">
        <f>Factures!O40</f>
        <v>0</v>
      </c>
      <c r="L26" s="192"/>
      <c r="M26" s="198">
        <f ca="1">Factures!B$13</f>
        <v>46067</v>
      </c>
      <c r="N26" s="193" t="str">
        <f>Factures!A$11</f>
        <v>Facture</v>
      </c>
      <c r="O26" s="192"/>
      <c r="P26" s="192"/>
      <c r="Q26" s="192"/>
      <c r="R26" s="198"/>
      <c r="S26" s="193"/>
      <c r="T26" s="193"/>
    </row>
    <row r="27" s="179" customFormat="1" hidden="1" spans="1:20">
      <c r="A27" s="193">
        <f>Factures!C41</f>
        <v>0</v>
      </c>
      <c r="B27" s="34"/>
      <c r="C27" s="31">
        <f t="shared" si="0"/>
        <v>1000</v>
      </c>
      <c r="D27" s="34"/>
      <c r="E27" s="34" t="str">
        <f>Factures!E41</f>
        <v>Bidon</v>
      </c>
      <c r="F27" s="190">
        <f>Factures!A41</f>
        <v>1429</v>
      </c>
      <c r="G27" s="191" t="str">
        <f>Factures!B41</f>
        <v>Article no 24</v>
      </c>
      <c r="H27" s="194">
        <f>Factures!F41</f>
        <v>24</v>
      </c>
      <c r="I27" s="34">
        <f>Factures!N41</f>
        <v>0</v>
      </c>
      <c r="J27" s="198"/>
      <c r="K27" s="192">
        <f>Factures!O41</f>
        <v>0</v>
      </c>
      <c r="L27" s="192"/>
      <c r="M27" s="198">
        <f ca="1">Factures!B$13</f>
        <v>46067</v>
      </c>
      <c r="N27" s="193" t="str">
        <f>Factures!A$11</f>
        <v>Facture</v>
      </c>
      <c r="O27" s="192"/>
      <c r="P27" s="192"/>
      <c r="Q27" s="192"/>
      <c r="R27" s="198"/>
      <c r="S27" s="193"/>
      <c r="T27" s="193"/>
    </row>
    <row r="28" s="179" customFormat="1" hidden="1" spans="1:20">
      <c r="A28" s="193">
        <f>Factures!C42</f>
        <v>0</v>
      </c>
      <c r="B28" s="34"/>
      <c r="C28" s="31">
        <f t="shared" si="0"/>
        <v>1000</v>
      </c>
      <c r="D28" s="34"/>
      <c r="E28" s="34" t="str">
        <f>Factures!E42</f>
        <v>Boîte</v>
      </c>
      <c r="F28" s="190">
        <f>Factures!A42</f>
        <v>1430</v>
      </c>
      <c r="G28" s="191" t="str">
        <f>Factures!B42</f>
        <v>Article no 25</v>
      </c>
      <c r="H28" s="194">
        <f>Factures!F42</f>
        <v>25</v>
      </c>
      <c r="I28" s="34">
        <f>Factures!N42</f>
        <v>0</v>
      </c>
      <c r="J28" s="198"/>
      <c r="K28" s="192">
        <f>Factures!O42</f>
        <v>0</v>
      </c>
      <c r="L28" s="192"/>
      <c r="M28" s="198">
        <f ca="1">Factures!B$13</f>
        <v>46067</v>
      </c>
      <c r="N28" s="193" t="str">
        <f>Factures!A$11</f>
        <v>Facture</v>
      </c>
      <c r="O28" s="192"/>
      <c r="P28" s="192"/>
      <c r="Q28" s="192"/>
      <c r="R28" s="198"/>
      <c r="S28" s="193"/>
      <c r="T28" s="193"/>
    </row>
    <row r="29" s="179" customFormat="1" hidden="1" spans="1:20">
      <c r="A29" s="193">
        <f>Factures!C43</f>
        <v>0</v>
      </c>
      <c r="B29" s="34"/>
      <c r="C29" s="31">
        <f t="shared" si="0"/>
        <v>1000</v>
      </c>
      <c r="D29" s="34"/>
      <c r="E29" s="34" t="str">
        <f>Factures!E43</f>
        <v>Bouteille</v>
      </c>
      <c r="F29" s="190">
        <f>Factures!A43</f>
        <v>1431</v>
      </c>
      <c r="G29" s="191" t="str">
        <f>Factures!B43</f>
        <v>Article no 26</v>
      </c>
      <c r="H29" s="194">
        <f>Factures!F43</f>
        <v>26</v>
      </c>
      <c r="I29" s="34">
        <f>Factures!N43</f>
        <v>0</v>
      </c>
      <c r="J29" s="198"/>
      <c r="K29" s="192">
        <f>Factures!O43</f>
        <v>0</v>
      </c>
      <c r="L29" s="192"/>
      <c r="M29" s="198">
        <f ca="1">Factures!B$13</f>
        <v>46067</v>
      </c>
      <c r="N29" s="193" t="str">
        <f>Factures!A$11</f>
        <v>Facture</v>
      </c>
      <c r="O29" s="192"/>
      <c r="P29" s="192"/>
      <c r="Q29" s="192"/>
      <c r="R29" s="198"/>
      <c r="S29" s="193"/>
      <c r="T29" s="193"/>
    </row>
    <row r="30" s="179" customFormat="1" hidden="1" spans="1:20">
      <c r="A30" s="193">
        <f>Factures!C44</f>
        <v>0</v>
      </c>
      <c r="B30" s="34"/>
      <c r="C30" s="31">
        <f t="shared" si="0"/>
        <v>1000</v>
      </c>
      <c r="D30" s="34"/>
      <c r="E30" s="34" t="str">
        <f>Factures!E44</f>
        <v>broché</v>
      </c>
      <c r="F30" s="190">
        <f>Factures!A44</f>
        <v>1432</v>
      </c>
      <c r="G30" s="191" t="str">
        <f>Factures!B44</f>
        <v>Article no 27</v>
      </c>
      <c r="H30" s="194">
        <f>Factures!F44</f>
        <v>27</v>
      </c>
      <c r="I30" s="34">
        <f>Factures!N44</f>
        <v>0</v>
      </c>
      <c r="J30" s="198"/>
      <c r="K30" s="192">
        <f>Factures!O44</f>
        <v>0</v>
      </c>
      <c r="L30" s="192"/>
      <c r="M30" s="198">
        <f ca="1">Factures!B$13</f>
        <v>46067</v>
      </c>
      <c r="N30" s="193" t="str">
        <f>Factures!A$11</f>
        <v>Facture</v>
      </c>
      <c r="O30" s="192"/>
      <c r="P30" s="192"/>
      <c r="Q30" s="192"/>
      <c r="R30" s="198"/>
      <c r="S30" s="193"/>
      <c r="T30" s="193"/>
    </row>
    <row r="31" s="179" customFormat="1" hidden="1" spans="1:20">
      <c r="A31" s="193">
        <f>Factures!C45</f>
        <v>0</v>
      </c>
      <c r="B31" s="34"/>
      <c r="C31" s="31">
        <f t="shared" si="0"/>
        <v>1000</v>
      </c>
      <c r="D31" s="34"/>
      <c r="E31" s="34" t="str">
        <f>Factures!E45</f>
        <v>Carton</v>
      </c>
      <c r="F31" s="190">
        <f>Factures!A45</f>
        <v>1433</v>
      </c>
      <c r="G31" s="191" t="str">
        <f>Factures!B45</f>
        <v>Article no 28</v>
      </c>
      <c r="H31" s="194">
        <f>Factures!F45</f>
        <v>28</v>
      </c>
      <c r="I31" s="34">
        <f>Factures!N45</f>
        <v>0</v>
      </c>
      <c r="J31" s="198"/>
      <c r="K31" s="192">
        <f>Factures!O45</f>
        <v>0</v>
      </c>
      <c r="L31" s="192"/>
      <c r="M31" s="198">
        <f ca="1">Factures!B$13</f>
        <v>46067</v>
      </c>
      <c r="N31" s="193" t="str">
        <f>Factures!A$11</f>
        <v>Facture</v>
      </c>
      <c r="O31" s="192"/>
      <c r="P31" s="192"/>
      <c r="Q31" s="192"/>
      <c r="R31" s="198"/>
      <c r="S31" s="193"/>
      <c r="T31" s="193"/>
    </row>
    <row r="32" s="179" customFormat="1" hidden="1" spans="1:20">
      <c r="A32" s="193">
        <f>Factures!C46</f>
        <v>0</v>
      </c>
      <c r="B32" s="34"/>
      <c r="C32" s="31">
        <f t="shared" si="0"/>
        <v>1000</v>
      </c>
      <c r="D32" s="34"/>
      <c r="E32" s="34" t="str">
        <f>Factures!E46</f>
        <v>Distr.</v>
      </c>
      <c r="F32" s="190">
        <f>Factures!A46</f>
        <v>1434</v>
      </c>
      <c r="G32" s="191" t="str">
        <f>Factures!B46</f>
        <v>Article no 29 &gt;RuptureSuivraAvril1x</v>
      </c>
      <c r="H32" s="194">
        <f>Factures!F46</f>
        <v>29</v>
      </c>
      <c r="I32" s="34">
        <f>Factures!N46</f>
        <v>0</v>
      </c>
      <c r="J32" s="198"/>
      <c r="K32" s="192">
        <f>Factures!O46</f>
        <v>0</v>
      </c>
      <c r="L32" s="192"/>
      <c r="M32" s="198">
        <f ca="1">Factures!B$13</f>
        <v>46067</v>
      </c>
      <c r="N32" s="193" t="str">
        <f>Factures!A$11</f>
        <v>Facture</v>
      </c>
      <c r="O32" s="192"/>
      <c r="P32" s="192"/>
      <c r="Q32" s="192"/>
      <c r="R32" s="198"/>
      <c r="S32" s="193"/>
      <c r="T32" s="193"/>
    </row>
    <row r="33" s="179" customFormat="1" hidden="1" spans="1:20">
      <c r="A33" s="193">
        <f>Factures!C47</f>
        <v>0</v>
      </c>
      <c r="B33" s="34"/>
      <c r="C33" s="31">
        <f t="shared" si="0"/>
        <v>1000</v>
      </c>
      <c r="D33" s="34"/>
      <c r="E33" s="34" t="str">
        <f>Factures!E47</f>
        <v>Divers</v>
      </c>
      <c r="F33" s="190">
        <f>Factures!A47</f>
        <v>1435</v>
      </c>
      <c r="G33" s="191" t="str">
        <f>Factures!B47</f>
        <v>Article no 30</v>
      </c>
      <c r="H33" s="194">
        <f>Factures!F47</f>
        <v>30</v>
      </c>
      <c r="I33" s="34">
        <f>Factures!N47</f>
        <v>0</v>
      </c>
      <c r="J33" s="198"/>
      <c r="K33" s="192">
        <f>Factures!O47</f>
        <v>0</v>
      </c>
      <c r="L33" s="192"/>
      <c r="M33" s="198">
        <f ca="1">Factures!B$13</f>
        <v>46067</v>
      </c>
      <c r="N33" s="193" t="str">
        <f>Factures!A$11</f>
        <v>Facture</v>
      </c>
      <c r="O33" s="192"/>
      <c r="P33" s="192"/>
      <c r="Q33" s="192"/>
      <c r="R33" s="198"/>
      <c r="S33" s="193"/>
      <c r="T33" s="193"/>
    </row>
    <row r="34" s="179" customFormat="1" hidden="1" spans="1:20">
      <c r="A34" s="193">
        <f>Factures!C48</f>
        <v>0</v>
      </c>
      <c r="B34" s="34"/>
      <c r="C34" s="31">
        <f t="shared" si="0"/>
        <v>1000</v>
      </c>
      <c r="D34" s="34"/>
      <c r="E34" s="34" t="str">
        <f>Factures!E48</f>
        <v>Embal.</v>
      </c>
      <c r="F34" s="190">
        <f>Factures!A48</f>
        <v>1436</v>
      </c>
      <c r="G34" s="191" t="str">
        <f>Factures!B48</f>
        <v>Article no 31</v>
      </c>
      <c r="H34" s="194">
        <f>Factures!F48</f>
        <v>31</v>
      </c>
      <c r="I34" s="34">
        <f>Factures!N48</f>
        <v>0</v>
      </c>
      <c r="J34" s="198"/>
      <c r="K34" s="192">
        <f>Factures!O48</f>
        <v>0</v>
      </c>
      <c r="L34" s="192"/>
      <c r="M34" s="198">
        <f ca="1">Factures!B$13</f>
        <v>46067</v>
      </c>
      <c r="N34" s="193" t="str">
        <f>Factures!A$11</f>
        <v>Facture</v>
      </c>
      <c r="O34" s="192"/>
      <c r="P34" s="192"/>
      <c r="Q34" s="192"/>
      <c r="R34" s="198"/>
      <c r="S34" s="193"/>
      <c r="T34" s="193"/>
    </row>
    <row r="35" s="179" customFormat="1" hidden="1" spans="1:20">
      <c r="A35" s="193">
        <f>Factures!C49</f>
        <v>0</v>
      </c>
      <c r="B35" s="34"/>
      <c r="C35" s="31">
        <f t="shared" si="0"/>
        <v>1000</v>
      </c>
      <c r="D35" s="34"/>
      <c r="E35" s="34" t="str">
        <f>Factures!E49</f>
        <v>Flacon</v>
      </c>
      <c r="F35" s="190">
        <f>Factures!A49</f>
        <v>1437</v>
      </c>
      <c r="G35" s="191" t="str">
        <f>Factures!B49</f>
        <v>Article no 32</v>
      </c>
      <c r="H35" s="194">
        <f>Factures!F49</f>
        <v>32</v>
      </c>
      <c r="I35" s="34">
        <f>Factures!N49</f>
        <v>0</v>
      </c>
      <c r="J35" s="198"/>
      <c r="K35" s="192">
        <f>Factures!O49</f>
        <v>0</v>
      </c>
      <c r="L35" s="192"/>
      <c r="M35" s="198">
        <f ca="1">Factures!B$13</f>
        <v>46067</v>
      </c>
      <c r="N35" s="193" t="str">
        <f>Factures!A$11</f>
        <v>Facture</v>
      </c>
      <c r="O35" s="192"/>
      <c r="P35" s="192"/>
      <c r="Q35" s="192"/>
      <c r="R35" s="198"/>
      <c r="S35" s="193"/>
      <c r="T35" s="193"/>
    </row>
    <row r="36" s="179" customFormat="1" hidden="1" spans="1:20">
      <c r="A36" s="193">
        <f>Factures!C50</f>
        <v>0</v>
      </c>
      <c r="B36" s="34"/>
      <c r="C36" s="31">
        <f t="shared" si="0"/>
        <v>1000</v>
      </c>
      <c r="D36" s="34"/>
      <c r="E36" s="34" t="str">
        <f>Factures!E50</f>
        <v>Gr.</v>
      </c>
      <c r="F36" s="190">
        <f>Factures!A50</f>
        <v>1438</v>
      </c>
      <c r="G36" s="191" t="str">
        <f>Factures!B50</f>
        <v>Article no 33</v>
      </c>
      <c r="H36" s="194">
        <f>Factures!F50</f>
        <v>33</v>
      </c>
      <c r="I36" s="34">
        <f>Factures!N50</f>
        <v>0</v>
      </c>
      <c r="J36" s="198"/>
      <c r="K36" s="192">
        <f>Factures!O50</f>
        <v>0</v>
      </c>
      <c r="L36" s="192"/>
      <c r="M36" s="198">
        <f ca="1">Factures!B$13</f>
        <v>46067</v>
      </c>
      <c r="N36" s="193" t="str">
        <f>Factures!A$11</f>
        <v>Facture</v>
      </c>
      <c r="O36" s="192"/>
      <c r="P36" s="192"/>
      <c r="Q36" s="192"/>
      <c r="R36" s="198"/>
      <c r="S36" s="193"/>
      <c r="T36" s="193"/>
    </row>
    <row r="37" s="179" customFormat="1" hidden="1" spans="1:20">
      <c r="A37" s="193">
        <f>Factures!C51</f>
        <v>0</v>
      </c>
      <c r="B37" s="34"/>
      <c r="C37" s="31">
        <f t="shared" si="0"/>
        <v>1000</v>
      </c>
      <c r="D37" s="34"/>
      <c r="E37" s="34" t="str">
        <f>Factures!E51</f>
        <v>Heure</v>
      </c>
      <c r="F37" s="190">
        <f>Factures!A51</f>
        <v>1439</v>
      </c>
      <c r="G37" s="191" t="str">
        <f>Factures!B51</f>
        <v>Article no 34</v>
      </c>
      <c r="H37" s="194">
        <f>Factures!F51</f>
        <v>34</v>
      </c>
      <c r="I37" s="34">
        <f>Factures!N51</f>
        <v>0</v>
      </c>
      <c r="J37" s="198"/>
      <c r="K37" s="192">
        <f>Factures!O51</f>
        <v>0</v>
      </c>
      <c r="L37" s="192"/>
      <c r="M37" s="198">
        <f ca="1">Factures!B$13</f>
        <v>46067</v>
      </c>
      <c r="N37" s="193" t="str">
        <f>Factures!A$11</f>
        <v>Facture</v>
      </c>
      <c r="O37" s="192"/>
      <c r="P37" s="192"/>
      <c r="Q37" s="192"/>
      <c r="R37" s="198"/>
      <c r="S37" s="193"/>
      <c r="T37" s="193"/>
    </row>
    <row r="38" s="179" customFormat="1" hidden="1" spans="1:20">
      <c r="A38" s="193">
        <f>Factures!C52</f>
        <v>0</v>
      </c>
      <c r="B38" s="34"/>
      <c r="C38" s="31">
        <f t="shared" si="0"/>
        <v>1000</v>
      </c>
      <c r="D38" s="34"/>
      <c r="E38" s="34" t="str">
        <f>Factures!E52</f>
        <v>Informat.</v>
      </c>
      <c r="F38" s="190">
        <f>Factures!A52</f>
        <v>1440</v>
      </c>
      <c r="G38" s="191" t="str">
        <f>Factures!B52</f>
        <v>Article no 35</v>
      </c>
      <c r="H38" s="194">
        <f>Factures!F52</f>
        <v>35</v>
      </c>
      <c r="I38" s="34">
        <f>Factures!N52</f>
        <v>0</v>
      </c>
      <c r="J38" s="198"/>
      <c r="K38" s="192">
        <f>Factures!O52</f>
        <v>0</v>
      </c>
      <c r="L38" s="192"/>
      <c r="M38" s="198">
        <f ca="1">Factures!B$13</f>
        <v>46067</v>
      </c>
      <c r="N38" s="193" t="str">
        <f>Factures!A$11</f>
        <v>Facture</v>
      </c>
      <c r="O38" s="192"/>
      <c r="P38" s="192"/>
      <c r="Q38" s="192"/>
      <c r="R38" s="198"/>
      <c r="S38" s="193"/>
      <c r="T38" s="193"/>
    </row>
    <row r="39" s="179" customFormat="1" hidden="1" spans="1:20">
      <c r="A39" s="193">
        <f>Factures!C53</f>
        <v>0</v>
      </c>
      <c r="B39" s="34"/>
      <c r="C39" s="31">
        <f t="shared" si="0"/>
        <v>1000</v>
      </c>
      <c r="D39" s="34"/>
      <c r="E39" s="34" t="str">
        <f>Factures!E53</f>
        <v>Kg</v>
      </c>
      <c r="F39" s="190">
        <f>Factures!A53</f>
        <v>1441</v>
      </c>
      <c r="G39" s="191" t="str">
        <f>Factures!B53</f>
        <v>Article no 36</v>
      </c>
      <c r="H39" s="194">
        <f>Factures!F53</f>
        <v>36</v>
      </c>
      <c r="I39" s="34">
        <f>Factures!N53</f>
        <v>0</v>
      </c>
      <c r="J39" s="198"/>
      <c r="K39" s="192">
        <f>Factures!O53</f>
        <v>0</v>
      </c>
      <c r="L39" s="192"/>
      <c r="M39" s="198">
        <f ca="1">Factures!B$13</f>
        <v>46067</v>
      </c>
      <c r="N39" s="193" t="str">
        <f>Factures!A$11</f>
        <v>Facture</v>
      </c>
      <c r="O39" s="192"/>
      <c r="P39" s="192"/>
      <c r="Q39" s="192"/>
      <c r="R39" s="198"/>
      <c r="S39" s="193"/>
      <c r="T39" s="193"/>
    </row>
    <row r="40" s="179" customFormat="1" hidden="1" spans="1:20">
      <c r="A40" s="193">
        <f>Factures!C54</f>
        <v>0</v>
      </c>
      <c r="B40" s="34"/>
      <c r="C40" s="31">
        <f t="shared" si="0"/>
        <v>1000</v>
      </c>
      <c r="D40" s="34"/>
      <c r="E40" s="34" t="str">
        <f>Factures!E54</f>
        <v>Km</v>
      </c>
      <c r="F40" s="190">
        <f>Factures!A54</f>
        <v>1442</v>
      </c>
      <c r="G40" s="191" t="str">
        <f>Factures!B54</f>
        <v>Article no 37</v>
      </c>
      <c r="H40" s="194">
        <f>Factures!F54</f>
        <v>37</v>
      </c>
      <c r="I40" s="34">
        <f>Factures!N54</f>
        <v>0</v>
      </c>
      <c r="J40" s="198"/>
      <c r="K40" s="192">
        <f>Factures!O54</f>
        <v>0</v>
      </c>
      <c r="L40" s="192"/>
      <c r="M40" s="198">
        <f ca="1">Factures!B$13</f>
        <v>46067</v>
      </c>
      <c r="N40" s="193" t="str">
        <f>Factures!A$11</f>
        <v>Facture</v>
      </c>
      <c r="O40" s="192"/>
      <c r="P40" s="192"/>
      <c r="Q40" s="192"/>
      <c r="R40" s="198"/>
      <c r="S40" s="193"/>
      <c r="T40" s="193"/>
    </row>
    <row r="41" s="179" customFormat="1" hidden="1" spans="1:20">
      <c r="A41" s="193">
        <f>Factures!C55</f>
        <v>0</v>
      </c>
      <c r="B41" s="34"/>
      <c r="C41" s="31">
        <f t="shared" si="0"/>
        <v>1000</v>
      </c>
      <c r="D41" s="34"/>
      <c r="E41" s="34" t="str">
        <f>Factures!E55</f>
        <v>Litre</v>
      </c>
      <c r="F41" s="190">
        <f>Factures!A55</f>
        <v>1443</v>
      </c>
      <c r="G41" s="191" t="str">
        <f>Factures!B55</f>
        <v>Article no 38 &gt;RuptureSuivraAvril8x</v>
      </c>
      <c r="H41" s="194">
        <f>Factures!F55</f>
        <v>38</v>
      </c>
      <c r="I41" s="34">
        <f>Factures!N55</f>
        <v>0</v>
      </c>
      <c r="J41" s="198"/>
      <c r="K41" s="192">
        <f>Factures!O55</f>
        <v>0</v>
      </c>
      <c r="L41" s="192"/>
      <c r="M41" s="198">
        <f ca="1">Factures!B$13</f>
        <v>46067</v>
      </c>
      <c r="N41" s="193" t="str">
        <f>Factures!A$11</f>
        <v>Facture</v>
      </c>
      <c r="O41" s="192"/>
      <c r="P41" s="192"/>
      <c r="Q41" s="192"/>
      <c r="R41" s="198"/>
      <c r="S41" s="193"/>
      <c r="T41" s="193"/>
    </row>
    <row r="42" s="179" customFormat="1" hidden="1" spans="1:20">
      <c r="A42" s="193">
        <f>Factures!C56</f>
        <v>0</v>
      </c>
      <c r="B42" s="34"/>
      <c r="C42" s="31">
        <f t="shared" si="0"/>
        <v>1000</v>
      </c>
      <c r="D42" s="34"/>
      <c r="E42" s="34" t="str">
        <f>Factures!E56</f>
        <v>Livre</v>
      </c>
      <c r="F42" s="190">
        <f>Factures!A56</f>
        <v>1444</v>
      </c>
      <c r="G42" s="191" t="str">
        <f>Factures!B56</f>
        <v>Article no 39</v>
      </c>
      <c r="H42" s="194">
        <f>Factures!F56</f>
        <v>39</v>
      </c>
      <c r="I42" s="34">
        <f>Factures!N56</f>
        <v>0</v>
      </c>
      <c r="J42" s="198"/>
      <c r="K42" s="192">
        <f>Factures!O56</f>
        <v>0</v>
      </c>
      <c r="L42" s="192"/>
      <c r="M42" s="198">
        <f ca="1">Factures!B$13</f>
        <v>46067</v>
      </c>
      <c r="N42" s="193" t="str">
        <f>Factures!A$11</f>
        <v>Facture</v>
      </c>
      <c r="O42" s="192"/>
      <c r="P42" s="192"/>
      <c r="Q42" s="192"/>
      <c r="R42" s="198"/>
      <c r="S42" s="193"/>
      <c r="T42" s="193"/>
    </row>
    <row r="43" s="179" customFormat="1" hidden="1" spans="1:20">
      <c r="A43" s="193">
        <f>Factures!C57</f>
        <v>0</v>
      </c>
      <c r="B43" s="34"/>
      <c r="C43" s="31">
        <f t="shared" si="0"/>
        <v>1000</v>
      </c>
      <c r="D43" s="34"/>
      <c r="E43" s="34" t="str">
        <f>Factures!E57</f>
        <v>m2</v>
      </c>
      <c r="F43" s="190">
        <f>Factures!A57</f>
        <v>1445</v>
      </c>
      <c r="G43" s="191" t="str">
        <f>Factures!B57</f>
        <v>Article no 40</v>
      </c>
      <c r="H43" s="194">
        <f>Factures!F57</f>
        <v>40</v>
      </c>
      <c r="I43" s="34">
        <f>Factures!N57</f>
        <v>0</v>
      </c>
      <c r="J43" s="198"/>
      <c r="K43" s="192">
        <f>Factures!O57</f>
        <v>0</v>
      </c>
      <c r="L43" s="192"/>
      <c r="M43" s="198">
        <f ca="1">Factures!B$13</f>
        <v>46067</v>
      </c>
      <c r="N43" s="193" t="str">
        <f>Factures!A$11</f>
        <v>Facture</v>
      </c>
      <c r="O43" s="192"/>
      <c r="P43" s="192"/>
      <c r="Q43" s="192"/>
      <c r="R43" s="198"/>
      <c r="S43" s="193"/>
      <c r="T43" s="193"/>
    </row>
    <row r="44" s="179" customFormat="1" hidden="1" spans="1:20">
      <c r="A44" s="193">
        <f>Factures!C58</f>
        <v>0</v>
      </c>
      <c r="B44" s="34"/>
      <c r="C44" s="31">
        <f t="shared" si="0"/>
        <v>1000</v>
      </c>
      <c r="D44" s="34"/>
      <c r="E44" s="34" t="str">
        <f>Factures!E58</f>
        <v>m3</v>
      </c>
      <c r="F44" s="190">
        <f>Factures!A58</f>
        <v>1446</v>
      </c>
      <c r="G44" s="191" t="str">
        <f>Factures!B58</f>
        <v>Article no 41</v>
      </c>
      <c r="H44" s="194">
        <f>Factures!F58</f>
        <v>41</v>
      </c>
      <c r="I44" s="34">
        <f>Factures!N58</f>
        <v>0</v>
      </c>
      <c r="J44" s="198"/>
      <c r="K44" s="192">
        <f>Factures!O58</f>
        <v>0</v>
      </c>
      <c r="L44" s="192"/>
      <c r="M44" s="198">
        <f ca="1">Factures!B$13</f>
        <v>46067</v>
      </c>
      <c r="N44" s="193" t="str">
        <f>Factures!A$11</f>
        <v>Facture</v>
      </c>
      <c r="O44" s="192"/>
      <c r="P44" s="192"/>
      <c r="Q44" s="192"/>
      <c r="R44" s="198"/>
      <c r="S44" s="193"/>
      <c r="T44" s="193"/>
    </row>
    <row r="45" s="179" customFormat="1" hidden="1" spans="1:20">
      <c r="A45" s="193">
        <f>Factures!C59</f>
        <v>0</v>
      </c>
      <c r="B45" s="34"/>
      <c r="C45" s="31">
        <f t="shared" si="0"/>
        <v>1000</v>
      </c>
      <c r="D45" s="34"/>
      <c r="E45" s="34" t="str">
        <f>Factures!E59</f>
        <v>mètre</v>
      </c>
      <c r="F45" s="190">
        <f>Factures!A59</f>
        <v>1447</v>
      </c>
      <c r="G45" s="191" t="str">
        <f>Factures!B59</f>
        <v>Article no 42</v>
      </c>
      <c r="H45" s="194">
        <f>Factures!F59</f>
        <v>42</v>
      </c>
      <c r="I45" s="34">
        <f>Factures!N59</f>
        <v>0</v>
      </c>
      <c r="J45" s="198"/>
      <c r="K45" s="192">
        <f>Factures!O59</f>
        <v>0</v>
      </c>
      <c r="L45" s="192"/>
      <c r="M45" s="198">
        <f ca="1">Factures!B$13</f>
        <v>46067</v>
      </c>
      <c r="N45" s="193" t="str">
        <f>Factures!A$11</f>
        <v>Facture</v>
      </c>
      <c r="O45" s="192"/>
      <c r="P45" s="192"/>
      <c r="Q45" s="192"/>
      <c r="R45" s="198"/>
      <c r="S45" s="193"/>
      <c r="T45" s="193"/>
    </row>
    <row r="46" s="179" customFormat="1" hidden="1" spans="1:20">
      <c r="A46" s="193">
        <f>Factures!C60</f>
        <v>0</v>
      </c>
      <c r="B46" s="34"/>
      <c r="C46" s="31">
        <f t="shared" si="0"/>
        <v>1000</v>
      </c>
      <c r="D46" s="34"/>
      <c r="E46" s="34" t="str">
        <f>Factures!E60</f>
        <v>Minute</v>
      </c>
      <c r="F46" s="190">
        <f>Factures!A60</f>
        <v>1448</v>
      </c>
      <c r="G46" s="191" t="str">
        <f>Factures!B60</f>
        <v>Article no 43</v>
      </c>
      <c r="H46" s="194">
        <f>Factures!F60</f>
        <v>43</v>
      </c>
      <c r="I46" s="34">
        <f>Factures!N60</f>
        <v>0</v>
      </c>
      <c r="J46" s="198"/>
      <c r="K46" s="192">
        <f>Factures!O60</f>
        <v>0</v>
      </c>
      <c r="L46" s="192"/>
      <c r="M46" s="198">
        <f ca="1">Factures!B$13</f>
        <v>46067</v>
      </c>
      <c r="N46" s="193" t="str">
        <f>Factures!A$11</f>
        <v>Facture</v>
      </c>
      <c r="O46" s="192"/>
      <c r="P46" s="192"/>
      <c r="Q46" s="192"/>
      <c r="R46" s="198"/>
      <c r="S46" s="193"/>
      <c r="T46" s="193"/>
    </row>
    <row r="47" s="179" customFormat="1" hidden="1" spans="1:20">
      <c r="A47" s="193">
        <f>Factures!C61</f>
        <v>0</v>
      </c>
      <c r="B47" s="34"/>
      <c r="C47" s="31">
        <f t="shared" si="0"/>
        <v>1000</v>
      </c>
      <c r="D47" s="34"/>
      <c r="E47" s="34" t="str">
        <f>Factures!E61</f>
        <v>Néon</v>
      </c>
      <c r="F47" s="190">
        <f>Factures!A61</f>
        <v>1449</v>
      </c>
      <c r="G47" s="191" t="str">
        <f>Factures!B61</f>
        <v>Article no 44</v>
      </c>
      <c r="H47" s="194">
        <f>Factures!F61</f>
        <v>44</v>
      </c>
      <c r="I47" s="34">
        <f>Factures!N61</f>
        <v>0</v>
      </c>
      <c r="J47" s="198"/>
      <c r="K47" s="192">
        <f>Factures!O61</f>
        <v>0</v>
      </c>
      <c r="L47" s="192"/>
      <c r="M47" s="198">
        <f ca="1">Factures!B$13</f>
        <v>46067</v>
      </c>
      <c r="N47" s="193" t="str">
        <f>Factures!A$11</f>
        <v>Facture</v>
      </c>
      <c r="O47" s="192"/>
      <c r="P47" s="192"/>
      <c r="Q47" s="192"/>
      <c r="R47" s="198"/>
      <c r="S47" s="193"/>
      <c r="T47" s="193"/>
    </row>
    <row r="48" s="179" customFormat="1" hidden="1" spans="1:20">
      <c r="A48" s="193">
        <f>Factures!C62</f>
        <v>0</v>
      </c>
      <c r="B48" s="34"/>
      <c r="C48" s="31">
        <f t="shared" si="0"/>
        <v>1000</v>
      </c>
      <c r="D48" s="34"/>
      <c r="E48" s="34" t="str">
        <f>Factures!E62</f>
        <v>Paire</v>
      </c>
      <c r="F48" s="190">
        <f>Factures!A62</f>
        <v>1450</v>
      </c>
      <c r="G48" s="191" t="str">
        <f>Factures!B62</f>
        <v>Article no 45</v>
      </c>
      <c r="H48" s="194">
        <f>Factures!F62</f>
        <v>45</v>
      </c>
      <c r="I48" s="34">
        <f>Factures!N62</f>
        <v>0</v>
      </c>
      <c r="J48" s="198"/>
      <c r="K48" s="192">
        <f>Factures!O62</f>
        <v>0</v>
      </c>
      <c r="L48" s="192"/>
      <c r="M48" s="198">
        <f ca="1">Factures!B$13</f>
        <v>46067</v>
      </c>
      <c r="N48" s="193" t="str">
        <f>Factures!A$11</f>
        <v>Facture</v>
      </c>
      <c r="O48" s="192"/>
      <c r="P48" s="192"/>
      <c r="Q48" s="192"/>
      <c r="R48" s="198"/>
      <c r="S48" s="193"/>
      <c r="T48" s="193"/>
    </row>
    <row r="49" s="179" customFormat="1" hidden="1" spans="1:20">
      <c r="A49" s="193">
        <f>Factures!C63</f>
        <v>0</v>
      </c>
      <c r="B49" s="34"/>
      <c r="C49" s="31">
        <f t="shared" si="0"/>
        <v>1000</v>
      </c>
      <c r="D49" s="34"/>
      <c r="E49" s="34" t="str">
        <f>Factures!E63</f>
        <v>Palette</v>
      </c>
      <c r="F49" s="190">
        <f>Factures!A63</f>
        <v>1451</v>
      </c>
      <c r="G49" s="191" t="str">
        <f>Factures!B63</f>
        <v>Article no 46</v>
      </c>
      <c r="H49" s="194">
        <f>Factures!F63</f>
        <v>46</v>
      </c>
      <c r="I49" s="34">
        <f>Factures!N63</f>
        <v>0</v>
      </c>
      <c r="J49" s="198"/>
      <c r="K49" s="192">
        <f>Factures!O63</f>
        <v>0</v>
      </c>
      <c r="L49" s="192"/>
      <c r="M49" s="198">
        <f ca="1">Factures!B$13</f>
        <v>46067</v>
      </c>
      <c r="N49" s="193" t="str">
        <f>Factures!A$11</f>
        <v>Facture</v>
      </c>
      <c r="O49" s="192"/>
      <c r="P49" s="192"/>
      <c r="Q49" s="192"/>
      <c r="R49" s="198"/>
      <c r="S49" s="193"/>
      <c r="T49" s="193"/>
    </row>
    <row r="50" s="179" customFormat="1" hidden="1" spans="1:20">
      <c r="A50" s="193">
        <f>Factures!C64</f>
        <v>0</v>
      </c>
      <c r="B50" s="34"/>
      <c r="C50" s="31">
        <f t="shared" si="0"/>
        <v>1000</v>
      </c>
      <c r="D50" s="34"/>
      <c r="E50" s="34" t="str">
        <f>Factures!E64</f>
        <v>Paquet</v>
      </c>
      <c r="F50" s="190">
        <f>Factures!A64</f>
        <v>1452</v>
      </c>
      <c r="G50" s="191" t="str">
        <f>Factures!B64</f>
        <v>Article no 47</v>
      </c>
      <c r="H50" s="194">
        <f>Factures!F64</f>
        <v>47</v>
      </c>
      <c r="I50" s="34">
        <f>Factures!N64</f>
        <v>0</v>
      </c>
      <c r="J50" s="198"/>
      <c r="K50" s="192">
        <f>Factures!O64</f>
        <v>0</v>
      </c>
      <c r="L50" s="192"/>
      <c r="M50" s="198">
        <f ca="1">Factures!B$13</f>
        <v>46067</v>
      </c>
      <c r="N50" s="193" t="str">
        <f>Factures!A$11</f>
        <v>Facture</v>
      </c>
      <c r="O50" s="192"/>
      <c r="P50" s="192"/>
      <c r="Q50" s="192"/>
      <c r="R50" s="198"/>
      <c r="S50" s="193"/>
      <c r="T50" s="193"/>
    </row>
    <row r="51" s="179" customFormat="1" hidden="1" spans="1:20">
      <c r="A51" s="193">
        <f>Factures!C65</f>
        <v>0</v>
      </c>
      <c r="B51" s="34"/>
      <c r="C51" s="31">
        <f t="shared" si="0"/>
        <v>1000</v>
      </c>
      <c r="D51" s="34"/>
      <c r="E51" s="34" t="str">
        <f>Factures!E65</f>
        <v>Pièce</v>
      </c>
      <c r="F51" s="190">
        <f>Factures!A65</f>
        <v>1453</v>
      </c>
      <c r="G51" s="191" t="str">
        <f>Factures!B65</f>
        <v>Article no 48</v>
      </c>
      <c r="H51" s="194">
        <f>Factures!F65</f>
        <v>48</v>
      </c>
      <c r="I51" s="34">
        <f>Factures!N65</f>
        <v>0</v>
      </c>
      <c r="J51" s="198"/>
      <c r="K51" s="192">
        <f>Factures!O65</f>
        <v>0</v>
      </c>
      <c r="L51" s="192"/>
      <c r="M51" s="198">
        <f ca="1">Factures!B$13</f>
        <v>46067</v>
      </c>
      <c r="N51" s="193" t="str">
        <f>Factures!A$11</f>
        <v>Facture</v>
      </c>
      <c r="O51" s="192"/>
      <c r="P51" s="192"/>
      <c r="Q51" s="192"/>
      <c r="R51" s="198"/>
      <c r="S51" s="193"/>
      <c r="T51" s="193"/>
    </row>
    <row r="52" s="179" customFormat="1" hidden="1" spans="1:20">
      <c r="A52" s="193">
        <f>Factures!C66</f>
        <v>0</v>
      </c>
      <c r="B52" s="34"/>
      <c r="C52" s="31">
        <f t="shared" si="0"/>
        <v>1000</v>
      </c>
      <c r="D52" s="34"/>
      <c r="E52" s="34" t="str">
        <f>Factures!E66</f>
        <v>relié</v>
      </c>
      <c r="F52" s="190">
        <f>Factures!A66</f>
        <v>1454</v>
      </c>
      <c r="G52" s="191" t="str">
        <f>Factures!B66</f>
        <v>Article no 49</v>
      </c>
      <c r="H52" s="194">
        <f>Factures!F66</f>
        <v>49</v>
      </c>
      <c r="I52" s="34">
        <f>Factures!N66</f>
        <v>0</v>
      </c>
      <c r="J52" s="198"/>
      <c r="K52" s="192">
        <f>Factures!O66</f>
        <v>0</v>
      </c>
      <c r="L52" s="192"/>
      <c r="M52" s="198">
        <f ca="1">Factures!B$13</f>
        <v>46067</v>
      </c>
      <c r="N52" s="193" t="str">
        <f>Factures!A$11</f>
        <v>Facture</v>
      </c>
      <c r="O52" s="192"/>
      <c r="P52" s="192"/>
      <c r="Q52" s="192"/>
      <c r="R52" s="198"/>
      <c r="S52" s="193"/>
      <c r="T52" s="193"/>
    </row>
    <row r="53" s="179" customFormat="1" hidden="1" spans="1:20">
      <c r="A53" s="193">
        <f>Factures!C67</f>
        <v>0</v>
      </c>
      <c r="B53" s="34"/>
      <c r="C53" s="31">
        <f t="shared" si="0"/>
        <v>1000</v>
      </c>
      <c r="D53" s="34"/>
      <c r="E53" s="34" t="str">
        <f>Factures!E67</f>
        <v>Rouleau</v>
      </c>
      <c r="F53" s="190">
        <f>Factures!A67</f>
        <v>1455</v>
      </c>
      <c r="G53" s="191" t="str">
        <f>Factures!B67</f>
        <v>Article no 50</v>
      </c>
      <c r="H53" s="194">
        <f>Factures!F67</f>
        <v>50</v>
      </c>
      <c r="I53" s="34">
        <f>Factures!N67</f>
        <v>0</v>
      </c>
      <c r="J53" s="198"/>
      <c r="K53" s="192">
        <f>Factures!O67</f>
        <v>0</v>
      </c>
      <c r="L53" s="192"/>
      <c r="M53" s="198">
        <f ca="1">Factures!B$13</f>
        <v>46067</v>
      </c>
      <c r="N53" s="193" t="str">
        <f>Factures!A$11</f>
        <v>Facture</v>
      </c>
      <c r="O53" s="192"/>
      <c r="P53" s="192"/>
      <c r="Q53" s="192"/>
      <c r="R53" s="198"/>
      <c r="S53" s="193"/>
      <c r="T53" s="193"/>
    </row>
    <row r="54" s="179" customFormat="1" hidden="1" spans="1:20">
      <c r="A54" s="193">
        <f>Factures!C68</f>
        <v>0</v>
      </c>
      <c r="B54" s="34"/>
      <c r="C54" s="31">
        <f t="shared" si="0"/>
        <v>1000</v>
      </c>
      <c r="D54" s="34"/>
      <c r="E54" s="34" t="str">
        <f>Factures!E68</f>
        <v>Sac</v>
      </c>
      <c r="F54" s="190">
        <f>Factures!A68</f>
        <v>1456</v>
      </c>
      <c r="G54" s="191" t="str">
        <f>Factures!B68</f>
        <v>Article no 51</v>
      </c>
      <c r="H54" s="194">
        <f>Factures!F68</f>
        <v>51</v>
      </c>
      <c r="I54" s="34">
        <f>Factures!N68</f>
        <v>0</v>
      </c>
      <c r="J54" s="198"/>
      <c r="K54" s="192">
        <f>Factures!O68</f>
        <v>0</v>
      </c>
      <c r="L54" s="192"/>
      <c r="M54" s="198">
        <f ca="1">Factures!B$13</f>
        <v>46067</v>
      </c>
      <c r="N54" s="193" t="str">
        <f>Factures!A$11</f>
        <v>Facture</v>
      </c>
      <c r="O54" s="192"/>
      <c r="P54" s="192"/>
      <c r="Q54" s="192"/>
      <c r="R54" s="198"/>
      <c r="S54" s="193"/>
      <c r="T54" s="193"/>
    </row>
    <row r="55" s="179" customFormat="1" hidden="1" spans="1:20">
      <c r="A55" s="193">
        <f>Factures!C69</f>
        <v>0</v>
      </c>
      <c r="B55" s="34"/>
      <c r="C55" s="31">
        <f t="shared" si="0"/>
        <v>1000</v>
      </c>
      <c r="D55" s="34"/>
      <c r="E55" s="34" t="str">
        <f>Factures!E69</f>
        <v>Sachet</v>
      </c>
      <c r="F55" s="190">
        <f>Factures!A69</f>
        <v>1457</v>
      </c>
      <c r="G55" s="191" t="str">
        <f>Factures!B69</f>
        <v>Article no 52</v>
      </c>
      <c r="H55" s="194">
        <f>Factures!F69</f>
        <v>52</v>
      </c>
      <c r="I55" s="34">
        <f>Factures!N69</f>
        <v>0</v>
      </c>
      <c r="J55" s="198"/>
      <c r="K55" s="192">
        <f>Factures!O69</f>
        <v>0</v>
      </c>
      <c r="L55" s="192"/>
      <c r="M55" s="198">
        <f ca="1">Factures!B$13</f>
        <v>46067</v>
      </c>
      <c r="N55" s="193" t="str">
        <f>Factures!A$11</f>
        <v>Facture</v>
      </c>
      <c r="O55" s="192"/>
      <c r="P55" s="192"/>
      <c r="Q55" s="192"/>
      <c r="R55" s="198"/>
      <c r="S55" s="193"/>
      <c r="T55" s="193"/>
    </row>
    <row r="56" s="179" customFormat="1" hidden="1" spans="1:20">
      <c r="A56" s="193">
        <f>Factures!C70</f>
        <v>0</v>
      </c>
      <c r="B56" s="34"/>
      <c r="C56" s="31">
        <f t="shared" si="0"/>
        <v>1000</v>
      </c>
      <c r="D56" s="34"/>
      <c r="E56" s="34" t="str">
        <f>Factures!E70</f>
        <v>Service</v>
      </c>
      <c r="F56" s="190">
        <f>Factures!A70</f>
        <v>1458</v>
      </c>
      <c r="G56" s="191" t="str">
        <f>Factures!B70</f>
        <v>Article no 53</v>
      </c>
      <c r="H56" s="194">
        <f>Factures!F70</f>
        <v>53</v>
      </c>
      <c r="I56" s="34">
        <f>Factures!N70</f>
        <v>0</v>
      </c>
      <c r="J56" s="198"/>
      <c r="K56" s="192">
        <f>Factures!O70</f>
        <v>0</v>
      </c>
      <c r="L56" s="192"/>
      <c r="M56" s="198">
        <f ca="1">Factures!B$13</f>
        <v>46067</v>
      </c>
      <c r="N56" s="193" t="str">
        <f>Factures!A$11</f>
        <v>Facture</v>
      </c>
      <c r="O56" s="192"/>
      <c r="P56" s="192"/>
      <c r="Q56" s="192"/>
      <c r="R56" s="198"/>
      <c r="S56" s="193"/>
      <c r="T56" s="193"/>
    </row>
    <row r="57" s="179" customFormat="1" hidden="1" spans="1:20">
      <c r="A57" s="193">
        <f>Factures!C71</f>
        <v>0</v>
      </c>
      <c r="B57" s="34"/>
      <c r="C57" s="31">
        <f t="shared" si="0"/>
        <v>1000</v>
      </c>
      <c r="D57" s="34"/>
      <c r="E57" s="34" t="str">
        <f>Factures!E71</f>
        <v>Spray</v>
      </c>
      <c r="F57" s="190">
        <f>Factures!A71</f>
        <v>1459</v>
      </c>
      <c r="G57" s="191" t="str">
        <f>Factures!B71</f>
        <v>Article no 54</v>
      </c>
      <c r="H57" s="194">
        <f>Factures!F71</f>
        <v>54</v>
      </c>
      <c r="I57" s="34">
        <f>Factures!N71</f>
        <v>0</v>
      </c>
      <c r="J57" s="198"/>
      <c r="K57" s="192">
        <f>Factures!O71</f>
        <v>0</v>
      </c>
      <c r="L57" s="192"/>
      <c r="M57" s="198">
        <f ca="1">Factures!B$13</f>
        <v>46067</v>
      </c>
      <c r="N57" s="193" t="str">
        <f>Factures!A$11</f>
        <v>Facture</v>
      </c>
      <c r="O57" s="192"/>
      <c r="P57" s="192"/>
      <c r="Q57" s="192"/>
      <c r="R57" s="198"/>
      <c r="S57" s="193"/>
      <c r="T57" s="193"/>
    </row>
    <row r="58" s="179" customFormat="1" hidden="1" spans="1:20">
      <c r="A58" s="193">
        <f>Factures!C72</f>
        <v>0</v>
      </c>
      <c r="B58" s="34"/>
      <c r="C58" s="31">
        <f t="shared" si="0"/>
        <v>1000</v>
      </c>
      <c r="D58" s="34"/>
      <c r="E58" s="34" t="str">
        <f>Factures!E72</f>
        <v>Starter</v>
      </c>
      <c r="F58" s="190">
        <f>Factures!A72</f>
        <v>1460</v>
      </c>
      <c r="G58" s="191" t="str">
        <f>Factures!B72</f>
        <v>Article no 55</v>
      </c>
      <c r="H58" s="194">
        <f>Factures!F72</f>
        <v>55</v>
      </c>
      <c r="I58" s="34">
        <f>Factures!N72</f>
        <v>0</v>
      </c>
      <c r="J58" s="198"/>
      <c r="K58" s="192">
        <f>Factures!O72</f>
        <v>0</v>
      </c>
      <c r="L58" s="192"/>
      <c r="M58" s="198">
        <f ca="1">Factures!B$13</f>
        <v>46067</v>
      </c>
      <c r="N58" s="193" t="str">
        <f>Factures!A$11</f>
        <v>Facture</v>
      </c>
      <c r="O58" s="192"/>
      <c r="P58" s="192"/>
      <c r="Q58" s="192"/>
      <c r="R58" s="198"/>
      <c r="S58" s="193"/>
      <c r="T58" s="193"/>
    </row>
    <row r="59" s="179" customFormat="1" hidden="1" spans="1:20">
      <c r="A59" s="193">
        <f>Factures!C73</f>
        <v>0</v>
      </c>
      <c r="B59" s="34"/>
      <c r="C59" s="31">
        <f t="shared" si="0"/>
        <v>1000</v>
      </c>
      <c r="D59" s="34"/>
      <c r="E59" s="34" t="str">
        <f>Factures!E73</f>
        <v>Unité</v>
      </c>
      <c r="F59" s="190">
        <f>Factures!A73</f>
        <v>1461</v>
      </c>
      <c r="G59" s="191" t="str">
        <f>Factures!B73</f>
        <v>Article no 56 &gt;RuptureSuivraAvril3x</v>
      </c>
      <c r="H59" s="194">
        <f>Factures!F73</f>
        <v>56</v>
      </c>
      <c r="I59" s="34">
        <f>Factures!N73</f>
        <v>0</v>
      </c>
      <c r="J59" s="198"/>
      <c r="K59" s="192">
        <f>Factures!O73</f>
        <v>0</v>
      </c>
      <c r="L59" s="192"/>
      <c r="M59" s="198">
        <f ca="1">Factures!B$13</f>
        <v>46067</v>
      </c>
      <c r="N59" s="193" t="str">
        <f>Factures!A$11</f>
        <v>Facture</v>
      </c>
      <c r="O59" s="192"/>
      <c r="P59" s="192"/>
      <c r="Q59" s="192"/>
      <c r="R59" s="198"/>
      <c r="S59" s="193"/>
      <c r="T59" s="193"/>
    </row>
    <row r="60" s="179" customFormat="1" hidden="1" spans="1:20">
      <c r="A60" s="193">
        <f>Factures!C74</f>
        <v>0</v>
      </c>
      <c r="B60" s="34"/>
      <c r="C60" s="31">
        <f t="shared" si="0"/>
        <v>1000</v>
      </c>
      <c r="D60" s="34"/>
      <c r="E60" s="34" t="str">
        <f>Factures!E74</f>
        <v>Unité</v>
      </c>
      <c r="F60" s="190">
        <f>Factures!A74</f>
        <v>1462</v>
      </c>
      <c r="G60" s="191" t="str">
        <f>Factures!B74</f>
        <v>Article no 57</v>
      </c>
      <c r="H60" s="194">
        <f>Factures!F74</f>
        <v>57</v>
      </c>
      <c r="I60" s="34">
        <f>Factures!N74</f>
        <v>0</v>
      </c>
      <c r="J60" s="198"/>
      <c r="K60" s="192">
        <f>Factures!O74</f>
        <v>0</v>
      </c>
      <c r="L60" s="192"/>
      <c r="M60" s="198">
        <f ca="1">Factures!B$13</f>
        <v>46067</v>
      </c>
      <c r="N60" s="193" t="str">
        <f>Factures!A$11</f>
        <v>Facture</v>
      </c>
      <c r="O60" s="192"/>
      <c r="P60" s="192"/>
      <c r="Q60" s="192"/>
      <c r="R60" s="198"/>
      <c r="S60" s="193"/>
      <c r="T60" s="193"/>
    </row>
    <row r="61" s="179" customFormat="1" hidden="1" spans="1:20">
      <c r="A61" s="193">
        <f>Factures!C75</f>
        <v>0</v>
      </c>
      <c r="B61" s="34"/>
      <c r="C61" s="31">
        <f t="shared" si="0"/>
        <v>1000</v>
      </c>
      <c r="D61" s="34"/>
      <c r="E61" s="34" t="str">
        <f>Factures!E75</f>
        <v>Unité</v>
      </c>
      <c r="F61" s="190">
        <f>Factures!A75</f>
        <v>1463</v>
      </c>
      <c r="G61" s="191" t="str">
        <f>Factures!B75</f>
        <v>Article no 58</v>
      </c>
      <c r="H61" s="194">
        <f>Factures!F75</f>
        <v>58</v>
      </c>
      <c r="I61" s="34">
        <f>Factures!N75</f>
        <v>0</v>
      </c>
      <c r="J61" s="198"/>
      <c r="K61" s="192">
        <f>Factures!O75</f>
        <v>0</v>
      </c>
      <c r="L61" s="192"/>
      <c r="M61" s="198">
        <f ca="1">Factures!B$13</f>
        <v>46067</v>
      </c>
      <c r="N61" s="193" t="str">
        <f>Factures!A$11</f>
        <v>Facture</v>
      </c>
      <c r="O61" s="192"/>
      <c r="P61" s="192"/>
      <c r="Q61" s="192"/>
      <c r="R61" s="198"/>
      <c r="S61" s="193"/>
      <c r="T61" s="193"/>
    </row>
    <row r="62" s="179" customFormat="1" hidden="1" spans="1:20">
      <c r="A62" s="193">
        <f>Factures!C76</f>
        <v>0</v>
      </c>
      <c r="B62" s="34"/>
      <c r="C62" s="31">
        <f t="shared" si="0"/>
        <v>1000</v>
      </c>
      <c r="D62" s="34"/>
      <c r="E62" s="34" t="str">
        <f>Factures!E76</f>
        <v>Unité</v>
      </c>
      <c r="F62" s="190">
        <f>Factures!A76</f>
        <v>1464</v>
      </c>
      <c r="G62" s="191" t="str">
        <f>Factures!B76</f>
        <v>Article no 59</v>
      </c>
      <c r="H62" s="194">
        <f>Factures!F76</f>
        <v>59</v>
      </c>
      <c r="I62" s="34">
        <f>Factures!N76</f>
        <v>0</v>
      </c>
      <c r="J62" s="198"/>
      <c r="K62" s="192">
        <f>Factures!O76</f>
        <v>0</v>
      </c>
      <c r="L62" s="192"/>
      <c r="M62" s="198">
        <f ca="1">Factures!B$13</f>
        <v>46067</v>
      </c>
      <c r="N62" s="193" t="str">
        <f>Factures!A$11</f>
        <v>Facture</v>
      </c>
      <c r="O62" s="192"/>
      <c r="P62" s="192"/>
      <c r="Q62" s="192"/>
      <c r="R62" s="198"/>
      <c r="S62" s="193"/>
      <c r="T62" s="193"/>
    </row>
    <row r="63" s="179" customFormat="1" hidden="1" spans="1:20">
      <c r="A63" s="193">
        <f>Factures!C77</f>
        <v>0</v>
      </c>
      <c r="B63" s="34"/>
      <c r="C63" s="31">
        <f t="shared" si="0"/>
        <v>1000</v>
      </c>
      <c r="D63" s="34"/>
      <c r="E63" s="34" t="str">
        <f>Factures!E77</f>
        <v>Unité</v>
      </c>
      <c r="F63" s="190">
        <f>Factures!A77</f>
        <v>1465</v>
      </c>
      <c r="G63" s="191" t="str">
        <f>Factures!B77</f>
        <v>Article no 60</v>
      </c>
      <c r="H63" s="194">
        <f>Factures!F77</f>
        <v>60</v>
      </c>
      <c r="I63" s="34">
        <f>Factures!N77</f>
        <v>0</v>
      </c>
      <c r="J63" s="198"/>
      <c r="K63" s="192">
        <f>Factures!O77</f>
        <v>0</v>
      </c>
      <c r="L63" s="192"/>
      <c r="M63" s="198">
        <f ca="1">Factures!B$13</f>
        <v>46067</v>
      </c>
      <c r="N63" s="193" t="str">
        <f>Factures!A$11</f>
        <v>Facture</v>
      </c>
      <c r="O63" s="192"/>
      <c r="P63" s="192"/>
      <c r="Q63" s="192"/>
      <c r="R63" s="198"/>
      <c r="S63" s="193"/>
      <c r="T63" s="193"/>
    </row>
    <row r="64" s="179" customFormat="1" hidden="1" spans="1:20">
      <c r="A64" s="193">
        <f>Factures!C78</f>
        <v>0</v>
      </c>
      <c r="B64" s="34"/>
      <c r="C64" s="31">
        <f t="shared" si="0"/>
        <v>1000</v>
      </c>
      <c r="D64" s="34"/>
      <c r="E64" s="34" t="str">
        <f>Factures!E78</f>
        <v>Unité</v>
      </c>
      <c r="F64" s="190">
        <f>Factures!A78</f>
        <v>1466</v>
      </c>
      <c r="G64" s="191" t="str">
        <f>Factures!B78</f>
        <v>Article no 61</v>
      </c>
      <c r="H64" s="194">
        <f>Factures!F78</f>
        <v>61</v>
      </c>
      <c r="I64" s="34">
        <f>Factures!N78</f>
        <v>0</v>
      </c>
      <c r="J64" s="198"/>
      <c r="K64" s="192">
        <f>Factures!O78</f>
        <v>0</v>
      </c>
      <c r="L64" s="192"/>
      <c r="M64" s="198">
        <f ca="1">Factures!B$13</f>
        <v>46067</v>
      </c>
      <c r="N64" s="193" t="str">
        <f>Factures!A$11</f>
        <v>Facture</v>
      </c>
      <c r="O64" s="192"/>
      <c r="P64" s="192"/>
      <c r="Q64" s="192"/>
      <c r="R64" s="198"/>
      <c r="S64" s="193"/>
      <c r="T64" s="193"/>
    </row>
    <row r="65" s="179" customFormat="1" hidden="1" spans="1:20">
      <c r="A65" s="193">
        <f>Factures!C79</f>
        <v>0</v>
      </c>
      <c r="B65" s="34"/>
      <c r="C65" s="31">
        <f t="shared" si="0"/>
        <v>1000</v>
      </c>
      <c r="D65" s="34"/>
      <c r="E65" s="34" t="str">
        <f>Factures!E79</f>
        <v>Unité</v>
      </c>
      <c r="F65" s="190">
        <f>Factures!A79</f>
        <v>1467</v>
      </c>
      <c r="G65" s="191" t="str">
        <f>Factures!B79</f>
        <v>Article no 62</v>
      </c>
      <c r="H65" s="194">
        <f>Factures!F79</f>
        <v>62</v>
      </c>
      <c r="I65" s="34">
        <f>Factures!N79</f>
        <v>0</v>
      </c>
      <c r="J65" s="198"/>
      <c r="K65" s="192">
        <f>Factures!O79</f>
        <v>0</v>
      </c>
      <c r="L65" s="192"/>
      <c r="M65" s="198">
        <f ca="1">Factures!B$13</f>
        <v>46067</v>
      </c>
      <c r="N65" s="193" t="str">
        <f>Factures!A$11</f>
        <v>Facture</v>
      </c>
      <c r="O65" s="192"/>
      <c r="P65" s="192"/>
      <c r="Q65" s="192"/>
      <c r="R65" s="198"/>
      <c r="S65" s="193"/>
      <c r="T65" s="193"/>
    </row>
    <row r="66" s="179" customFormat="1" hidden="1" spans="1:20">
      <c r="A66" s="193">
        <f>Factures!C80</f>
        <v>0</v>
      </c>
      <c r="B66" s="34"/>
      <c r="C66" s="31">
        <f t="shared" si="0"/>
        <v>1000</v>
      </c>
      <c r="D66" s="34"/>
      <c r="E66" s="34" t="str">
        <f>Factures!E80</f>
        <v>Unité</v>
      </c>
      <c r="F66" s="190">
        <f>Factures!A80</f>
        <v>1468</v>
      </c>
      <c r="G66" s="191" t="str">
        <f>Factures!B80</f>
        <v>Article no 63</v>
      </c>
      <c r="H66" s="194">
        <f>Factures!F80</f>
        <v>63</v>
      </c>
      <c r="I66" s="34">
        <f>Factures!N80</f>
        <v>0</v>
      </c>
      <c r="J66" s="198"/>
      <c r="K66" s="192">
        <f>Factures!O80</f>
        <v>0</v>
      </c>
      <c r="L66" s="192"/>
      <c r="M66" s="198">
        <f ca="1">Factures!B$13</f>
        <v>46067</v>
      </c>
      <c r="N66" s="193" t="str">
        <f>Factures!A$11</f>
        <v>Facture</v>
      </c>
      <c r="O66" s="192"/>
      <c r="P66" s="192"/>
      <c r="Q66" s="192"/>
      <c r="R66" s="198"/>
      <c r="S66" s="193"/>
      <c r="T66" s="193"/>
    </row>
    <row r="67" s="179" customFormat="1" hidden="1" spans="1:20">
      <c r="A67" s="193">
        <f>Factures!C81</f>
        <v>0</v>
      </c>
      <c r="B67" s="34"/>
      <c r="C67" s="31">
        <f t="shared" ref="C67:C130" si="1">C$2</f>
        <v>1000</v>
      </c>
      <c r="D67" s="34"/>
      <c r="E67" s="34" t="str">
        <f>Factures!E81</f>
        <v>Unité</v>
      </c>
      <c r="F67" s="190">
        <f>Factures!A81</f>
        <v>1469</v>
      </c>
      <c r="G67" s="191" t="str">
        <f>Factures!B81</f>
        <v>Article no 64</v>
      </c>
      <c r="H67" s="194">
        <f>Factures!F81</f>
        <v>64</v>
      </c>
      <c r="I67" s="34">
        <f>Factures!N81</f>
        <v>0</v>
      </c>
      <c r="J67" s="198"/>
      <c r="K67" s="192">
        <f>Factures!O81</f>
        <v>0</v>
      </c>
      <c r="L67" s="192"/>
      <c r="M67" s="198">
        <f ca="1">Factures!B$13</f>
        <v>46067</v>
      </c>
      <c r="N67" s="193" t="str">
        <f>Factures!A$11</f>
        <v>Facture</v>
      </c>
      <c r="O67" s="192"/>
      <c r="P67" s="192"/>
      <c r="Q67" s="192"/>
      <c r="R67" s="198"/>
      <c r="S67" s="193"/>
      <c r="T67" s="193"/>
    </row>
    <row r="68" s="179" customFormat="1" hidden="1" spans="1:20">
      <c r="A68" s="193">
        <f>Factures!C82</f>
        <v>0</v>
      </c>
      <c r="B68" s="34"/>
      <c r="C68" s="31">
        <f t="shared" si="1"/>
        <v>1000</v>
      </c>
      <c r="D68" s="34"/>
      <c r="E68" s="34" t="str">
        <f>Factures!E82</f>
        <v>Unité</v>
      </c>
      <c r="F68" s="190">
        <f>Factures!A82</f>
        <v>1470</v>
      </c>
      <c r="G68" s="191" t="str">
        <f>Factures!B82</f>
        <v>Article no 65 &gt;RuptureSuivraAvril3x</v>
      </c>
      <c r="H68" s="194">
        <f>Factures!F82</f>
        <v>65</v>
      </c>
      <c r="I68" s="34">
        <f>Factures!N82</f>
        <v>0</v>
      </c>
      <c r="J68" s="198"/>
      <c r="K68" s="192">
        <f>Factures!O82</f>
        <v>0</v>
      </c>
      <c r="L68" s="192"/>
      <c r="M68" s="198">
        <f ca="1">Factures!B$13</f>
        <v>46067</v>
      </c>
      <c r="N68" s="193" t="str">
        <f>Factures!A$11</f>
        <v>Facture</v>
      </c>
      <c r="O68" s="192"/>
      <c r="P68" s="192"/>
      <c r="Q68" s="192"/>
      <c r="R68" s="198"/>
      <c r="S68" s="193"/>
      <c r="T68" s="193"/>
    </row>
    <row r="69" s="179" customFormat="1" hidden="1" spans="1:20">
      <c r="A69" s="193">
        <f>Factures!C83</f>
        <v>0</v>
      </c>
      <c r="B69" s="34"/>
      <c r="C69" s="31">
        <f t="shared" si="1"/>
        <v>1000</v>
      </c>
      <c r="D69" s="34"/>
      <c r="E69" s="34" t="str">
        <f>Factures!E83</f>
        <v>Unité</v>
      </c>
      <c r="F69" s="190">
        <f>Factures!A83</f>
        <v>1471</v>
      </c>
      <c r="G69" s="191" t="str">
        <f>Factures!B83</f>
        <v>Article no 66</v>
      </c>
      <c r="H69" s="194">
        <f>Factures!F83</f>
        <v>66</v>
      </c>
      <c r="I69" s="34">
        <f>Factures!N83</f>
        <v>0</v>
      </c>
      <c r="J69" s="198"/>
      <c r="K69" s="192">
        <f>Factures!O83</f>
        <v>0</v>
      </c>
      <c r="L69" s="192"/>
      <c r="M69" s="198">
        <f ca="1">Factures!B$13</f>
        <v>46067</v>
      </c>
      <c r="N69" s="193" t="str">
        <f>Factures!A$11</f>
        <v>Facture</v>
      </c>
      <c r="O69" s="192"/>
      <c r="P69" s="192"/>
      <c r="Q69" s="192"/>
      <c r="R69" s="198"/>
      <c r="S69" s="193"/>
      <c r="T69" s="193"/>
    </row>
    <row r="70" s="179" customFormat="1" hidden="1" spans="1:20">
      <c r="A70" s="193">
        <f>Factures!C84</f>
        <v>0</v>
      </c>
      <c r="B70" s="34"/>
      <c r="C70" s="31">
        <f t="shared" si="1"/>
        <v>1000</v>
      </c>
      <c r="D70" s="34"/>
      <c r="E70" s="34" t="str">
        <f>Factures!E84</f>
        <v>Unité</v>
      </c>
      <c r="F70" s="190">
        <f>Factures!A84</f>
        <v>1472</v>
      </c>
      <c r="G70" s="191" t="str">
        <f>Factures!B84</f>
        <v>Article no 67</v>
      </c>
      <c r="H70" s="194">
        <f>Factures!F84</f>
        <v>67</v>
      </c>
      <c r="I70" s="34">
        <f>Factures!N84</f>
        <v>0</v>
      </c>
      <c r="J70" s="198"/>
      <c r="K70" s="192">
        <f>Factures!O84</f>
        <v>0</v>
      </c>
      <c r="L70" s="192"/>
      <c r="M70" s="198">
        <f ca="1">Factures!B$13</f>
        <v>46067</v>
      </c>
      <c r="N70" s="193" t="str">
        <f>Factures!A$11</f>
        <v>Facture</v>
      </c>
      <c r="O70" s="192"/>
      <c r="P70" s="192"/>
      <c r="Q70" s="192"/>
      <c r="R70" s="198"/>
      <c r="S70" s="193"/>
      <c r="T70" s="193"/>
    </row>
    <row r="71" s="179" customFormat="1" hidden="1" spans="1:20">
      <c r="A71" s="193">
        <f>Factures!C85</f>
        <v>0</v>
      </c>
      <c r="B71" s="34"/>
      <c r="C71" s="31">
        <f t="shared" si="1"/>
        <v>1000</v>
      </c>
      <c r="D71" s="34"/>
      <c r="E71" s="34" t="str">
        <f>Factures!E85</f>
        <v>Unité</v>
      </c>
      <c r="F71" s="190">
        <f>Factures!A85</f>
        <v>1473</v>
      </c>
      <c r="G71" s="191" t="str">
        <f>Factures!B85</f>
        <v>Article no 68</v>
      </c>
      <c r="H71" s="194">
        <f>Factures!F85</f>
        <v>68</v>
      </c>
      <c r="I71" s="34">
        <f>Factures!N85</f>
        <v>0</v>
      </c>
      <c r="J71" s="198"/>
      <c r="K71" s="192">
        <f>Factures!O85</f>
        <v>0</v>
      </c>
      <c r="L71" s="192"/>
      <c r="M71" s="198">
        <f ca="1">Factures!B$13</f>
        <v>46067</v>
      </c>
      <c r="N71" s="193" t="str">
        <f>Factures!A$11</f>
        <v>Facture</v>
      </c>
      <c r="O71" s="192"/>
      <c r="P71" s="192"/>
      <c r="Q71" s="192"/>
      <c r="R71" s="198"/>
      <c r="S71" s="193"/>
      <c r="T71" s="193"/>
    </row>
    <row r="72" s="179" customFormat="1" hidden="1" spans="1:20">
      <c r="A72" s="193">
        <f>Factures!C86</f>
        <v>0</v>
      </c>
      <c r="B72" s="34"/>
      <c r="C72" s="31">
        <f t="shared" si="1"/>
        <v>1000</v>
      </c>
      <c r="D72" s="34"/>
      <c r="E72" s="34" t="str">
        <f>Factures!E86</f>
        <v>Unité</v>
      </c>
      <c r="F72" s="190">
        <f>Factures!A86</f>
        <v>1474</v>
      </c>
      <c r="G72" s="191" t="str">
        <f>Factures!B86</f>
        <v>Article no 69</v>
      </c>
      <c r="H72" s="194">
        <f>Factures!F86</f>
        <v>69</v>
      </c>
      <c r="I72" s="34">
        <f>Factures!N86</f>
        <v>0</v>
      </c>
      <c r="J72" s="198"/>
      <c r="K72" s="192">
        <f>Factures!O86</f>
        <v>0</v>
      </c>
      <c r="L72" s="192"/>
      <c r="M72" s="198">
        <f ca="1">Factures!B$13</f>
        <v>46067</v>
      </c>
      <c r="N72" s="193" t="str">
        <f>Factures!A$11</f>
        <v>Facture</v>
      </c>
      <c r="O72" s="192"/>
      <c r="P72" s="192"/>
      <c r="Q72" s="192"/>
      <c r="R72" s="198"/>
      <c r="S72" s="193"/>
      <c r="T72" s="193"/>
    </row>
    <row r="73" s="179" customFormat="1" hidden="1" spans="1:20">
      <c r="A73" s="193">
        <f>Factures!C87</f>
        <v>0</v>
      </c>
      <c r="B73" s="34"/>
      <c r="C73" s="31">
        <f t="shared" si="1"/>
        <v>1000</v>
      </c>
      <c r="D73" s="34"/>
      <c r="E73" s="34" t="str">
        <f>Factures!E87</f>
        <v>Unité</v>
      </c>
      <c r="F73" s="190">
        <f>Factures!A87</f>
        <v>1475</v>
      </c>
      <c r="G73" s="191" t="str">
        <f>Factures!B87</f>
        <v>Article no 70</v>
      </c>
      <c r="H73" s="194">
        <f>Factures!F87</f>
        <v>70</v>
      </c>
      <c r="I73" s="34">
        <f>Factures!N87</f>
        <v>0</v>
      </c>
      <c r="J73" s="198"/>
      <c r="K73" s="192">
        <f>Factures!O87</f>
        <v>0</v>
      </c>
      <c r="L73" s="192"/>
      <c r="M73" s="198">
        <f ca="1">Factures!B$13</f>
        <v>46067</v>
      </c>
      <c r="N73" s="193" t="str">
        <f>Factures!A$11</f>
        <v>Facture</v>
      </c>
      <c r="O73" s="192"/>
      <c r="P73" s="192"/>
      <c r="Q73" s="192"/>
      <c r="R73" s="198"/>
      <c r="S73" s="193"/>
      <c r="T73" s="193"/>
    </row>
    <row r="74" s="179" customFormat="1" hidden="1" spans="1:20">
      <c r="A74" s="193">
        <f>Factures!C88</f>
        <v>0</v>
      </c>
      <c r="B74" s="34"/>
      <c r="C74" s="31">
        <f t="shared" si="1"/>
        <v>1000</v>
      </c>
      <c r="D74" s="34"/>
      <c r="E74" s="34" t="str">
        <f>Factures!E88</f>
        <v>Unité</v>
      </c>
      <c r="F74" s="190">
        <f>Factures!A88</f>
        <v>1476</v>
      </c>
      <c r="G74" s="191" t="str">
        <f>Factures!B88</f>
        <v>Article no 71</v>
      </c>
      <c r="H74" s="194">
        <f>Factures!F88</f>
        <v>71</v>
      </c>
      <c r="I74" s="34">
        <f>Factures!N88</f>
        <v>0</v>
      </c>
      <c r="J74" s="198"/>
      <c r="K74" s="192">
        <f>Factures!O88</f>
        <v>0</v>
      </c>
      <c r="L74" s="192"/>
      <c r="M74" s="198">
        <f ca="1">Factures!B$13</f>
        <v>46067</v>
      </c>
      <c r="N74" s="193" t="str">
        <f>Factures!A$11</f>
        <v>Facture</v>
      </c>
      <c r="O74" s="192"/>
      <c r="P74" s="192"/>
      <c r="Q74" s="192"/>
      <c r="R74" s="198"/>
      <c r="S74" s="193"/>
      <c r="T74" s="193"/>
    </row>
    <row r="75" s="179" customFormat="1" hidden="1" spans="1:20">
      <c r="A75" s="193">
        <f>Factures!C89</f>
        <v>0</v>
      </c>
      <c r="B75" s="34"/>
      <c r="C75" s="31">
        <f t="shared" si="1"/>
        <v>1000</v>
      </c>
      <c r="D75" s="34"/>
      <c r="E75" s="34" t="str">
        <f>Factures!E89</f>
        <v>Unité</v>
      </c>
      <c r="F75" s="190">
        <f>Factures!A89</f>
        <v>1477</v>
      </c>
      <c r="G75" s="191" t="str">
        <f>Factures!B89</f>
        <v>Article no 72</v>
      </c>
      <c r="H75" s="194">
        <f>Factures!F89</f>
        <v>72</v>
      </c>
      <c r="I75" s="34">
        <f>Factures!N89</f>
        <v>0</v>
      </c>
      <c r="J75" s="198"/>
      <c r="K75" s="192">
        <f>Factures!O89</f>
        <v>0</v>
      </c>
      <c r="L75" s="192"/>
      <c r="M75" s="198">
        <f ca="1">Factures!B$13</f>
        <v>46067</v>
      </c>
      <c r="N75" s="193" t="str">
        <f>Factures!A$11</f>
        <v>Facture</v>
      </c>
      <c r="O75" s="192"/>
      <c r="P75" s="192"/>
      <c r="Q75" s="192"/>
      <c r="R75" s="198"/>
      <c r="S75" s="193"/>
      <c r="T75" s="193"/>
    </row>
    <row r="76" s="179" customFormat="1" hidden="1" spans="1:20">
      <c r="A76" s="193">
        <f>Factures!C90</f>
        <v>0</v>
      </c>
      <c r="B76" s="34"/>
      <c r="C76" s="31">
        <f t="shared" si="1"/>
        <v>1000</v>
      </c>
      <c r="D76" s="34"/>
      <c r="E76" s="34" t="str">
        <f>Factures!E90</f>
        <v>Unité</v>
      </c>
      <c r="F76" s="190">
        <f>Factures!A90</f>
        <v>1478</v>
      </c>
      <c r="G76" s="191" t="str">
        <f>Factures!B90</f>
        <v>Article no 73</v>
      </c>
      <c r="H76" s="194">
        <f>Factures!F90</f>
        <v>73</v>
      </c>
      <c r="I76" s="34">
        <f>Factures!N90</f>
        <v>0</v>
      </c>
      <c r="J76" s="198"/>
      <c r="K76" s="192">
        <f>Factures!O90</f>
        <v>0</v>
      </c>
      <c r="L76" s="192"/>
      <c r="M76" s="198">
        <f ca="1">Factures!B$13</f>
        <v>46067</v>
      </c>
      <c r="N76" s="193" t="str">
        <f>Factures!A$11</f>
        <v>Facture</v>
      </c>
      <c r="O76" s="192"/>
      <c r="P76" s="192"/>
      <c r="Q76" s="192"/>
      <c r="R76" s="198"/>
      <c r="S76" s="193"/>
      <c r="T76" s="193"/>
    </row>
    <row r="77" s="179" customFormat="1" hidden="1" spans="1:20">
      <c r="A77" s="193">
        <f>Factures!C91</f>
        <v>0</v>
      </c>
      <c r="B77" s="34"/>
      <c r="C77" s="31">
        <f t="shared" si="1"/>
        <v>1000</v>
      </c>
      <c r="D77" s="34"/>
      <c r="E77" s="34" t="str">
        <f>Factures!E91</f>
        <v>Unité</v>
      </c>
      <c r="F77" s="190">
        <f>Factures!A91</f>
        <v>1479</v>
      </c>
      <c r="G77" s="191" t="str">
        <f>Factures!B91</f>
        <v>Article no 74</v>
      </c>
      <c r="H77" s="194">
        <f>Factures!F91</f>
        <v>74</v>
      </c>
      <c r="I77" s="34">
        <f>Factures!N91</f>
        <v>0</v>
      </c>
      <c r="J77" s="198"/>
      <c r="K77" s="192">
        <f>Factures!O91</f>
        <v>0</v>
      </c>
      <c r="L77" s="192"/>
      <c r="M77" s="198">
        <f ca="1">Factures!B$13</f>
        <v>46067</v>
      </c>
      <c r="N77" s="193" t="str">
        <f>Factures!A$11</f>
        <v>Facture</v>
      </c>
      <c r="O77" s="192"/>
      <c r="P77" s="192"/>
      <c r="Q77" s="192"/>
      <c r="R77" s="198"/>
      <c r="S77" s="193"/>
      <c r="T77" s="193"/>
    </row>
    <row r="78" s="179" customFormat="1" hidden="1" spans="1:20">
      <c r="A78" s="193">
        <f>Factures!C92</f>
        <v>0</v>
      </c>
      <c r="B78" s="34"/>
      <c r="C78" s="31">
        <f t="shared" si="1"/>
        <v>1000</v>
      </c>
      <c r="D78" s="34"/>
      <c r="E78" s="34" t="str">
        <f>Factures!E92</f>
        <v>Unité</v>
      </c>
      <c r="F78" s="190">
        <f>Factures!A92</f>
        <v>1480</v>
      </c>
      <c r="G78" s="191" t="str">
        <f>Factures!B92</f>
        <v>Article no 75 &gt;RuptureSuivraMai1x</v>
      </c>
      <c r="H78" s="194">
        <f>Factures!F92</f>
        <v>75</v>
      </c>
      <c r="I78" s="34">
        <f>Factures!N92</f>
        <v>0</v>
      </c>
      <c r="J78" s="198"/>
      <c r="K78" s="192">
        <f>Factures!O92</f>
        <v>0</v>
      </c>
      <c r="L78" s="192"/>
      <c r="M78" s="198">
        <f ca="1">Factures!B$13</f>
        <v>46067</v>
      </c>
      <c r="N78" s="193" t="str">
        <f>Factures!A$11</f>
        <v>Facture</v>
      </c>
      <c r="O78" s="192"/>
      <c r="P78" s="192"/>
      <c r="Q78" s="192"/>
      <c r="R78" s="198"/>
      <c r="S78" s="193"/>
      <c r="T78" s="193"/>
    </row>
    <row r="79" s="179" customFormat="1" hidden="1" spans="1:20">
      <c r="A79" s="193">
        <f>Factures!C93</f>
        <v>0</v>
      </c>
      <c r="B79" s="34"/>
      <c r="C79" s="31">
        <f t="shared" si="1"/>
        <v>1000</v>
      </c>
      <c r="D79" s="34"/>
      <c r="E79" s="34" t="str">
        <f>Factures!E93</f>
        <v>Unité</v>
      </c>
      <c r="F79" s="190">
        <f>Factures!A93</f>
        <v>1481</v>
      </c>
      <c r="G79" s="191" t="str">
        <f>Factures!B93</f>
        <v>Article no 76</v>
      </c>
      <c r="H79" s="194">
        <f>Factures!F93</f>
        <v>76</v>
      </c>
      <c r="I79" s="34">
        <f>Factures!N93</f>
        <v>0</v>
      </c>
      <c r="J79" s="198"/>
      <c r="K79" s="192">
        <f>Factures!O93</f>
        <v>0</v>
      </c>
      <c r="L79" s="192"/>
      <c r="M79" s="198">
        <f ca="1">Factures!B$13</f>
        <v>46067</v>
      </c>
      <c r="N79" s="193" t="str">
        <f>Factures!A$11</f>
        <v>Facture</v>
      </c>
      <c r="O79" s="192"/>
      <c r="P79" s="192"/>
      <c r="Q79" s="192"/>
      <c r="R79" s="198"/>
      <c r="S79" s="193"/>
      <c r="T79" s="193"/>
    </row>
    <row r="80" s="179" customFormat="1" hidden="1" spans="1:20">
      <c r="A80" s="193">
        <f>Factures!C94</f>
        <v>0</v>
      </c>
      <c r="B80" s="34"/>
      <c r="C80" s="31">
        <f t="shared" si="1"/>
        <v>1000</v>
      </c>
      <c r="D80" s="34"/>
      <c r="E80" s="34" t="str">
        <f>Factures!E94</f>
        <v>Unité</v>
      </c>
      <c r="F80" s="190">
        <f>Factures!A94</f>
        <v>1482</v>
      </c>
      <c r="G80" s="191" t="str">
        <f>Factures!B94</f>
        <v>Article no 77</v>
      </c>
      <c r="H80" s="194">
        <f>Factures!F94</f>
        <v>77</v>
      </c>
      <c r="I80" s="34">
        <f>Factures!N94</f>
        <v>0</v>
      </c>
      <c r="J80" s="198"/>
      <c r="K80" s="192">
        <f>Factures!O94</f>
        <v>0</v>
      </c>
      <c r="L80" s="192"/>
      <c r="M80" s="198">
        <f ca="1">Factures!B$13</f>
        <v>46067</v>
      </c>
      <c r="N80" s="193" t="str">
        <f>Factures!A$11</f>
        <v>Facture</v>
      </c>
      <c r="O80" s="192"/>
      <c r="P80" s="192"/>
      <c r="Q80" s="192"/>
      <c r="R80" s="198"/>
      <c r="S80" s="193"/>
      <c r="T80" s="193"/>
    </row>
    <row r="81" s="179" customFormat="1" hidden="1" spans="1:20">
      <c r="A81" s="193">
        <f>Factures!C95</f>
        <v>0</v>
      </c>
      <c r="B81" s="34"/>
      <c r="C81" s="31">
        <f t="shared" si="1"/>
        <v>1000</v>
      </c>
      <c r="D81" s="34"/>
      <c r="E81" s="34" t="str">
        <f>Factures!E95</f>
        <v>Unité</v>
      </c>
      <c r="F81" s="190">
        <f>Factures!A95</f>
        <v>1483</v>
      </c>
      <c r="G81" s="191" t="str">
        <f>Factures!B95</f>
        <v>Article no 78</v>
      </c>
      <c r="H81" s="194">
        <f>Factures!F95</f>
        <v>78</v>
      </c>
      <c r="I81" s="34">
        <f>Factures!N95</f>
        <v>0</v>
      </c>
      <c r="J81" s="198"/>
      <c r="K81" s="192">
        <f>Factures!O95</f>
        <v>0</v>
      </c>
      <c r="L81" s="192"/>
      <c r="M81" s="198">
        <f ca="1">Factures!B$13</f>
        <v>46067</v>
      </c>
      <c r="N81" s="193" t="str">
        <f>Factures!A$11</f>
        <v>Facture</v>
      </c>
      <c r="O81" s="192"/>
      <c r="P81" s="192"/>
      <c r="Q81" s="192"/>
      <c r="R81" s="198"/>
      <c r="S81" s="193"/>
      <c r="T81" s="193"/>
    </row>
    <row r="82" s="179" customFormat="1" hidden="1" spans="1:20">
      <c r="A82" s="193">
        <f>Factures!C96</f>
        <v>0</v>
      </c>
      <c r="B82" s="34"/>
      <c r="C82" s="31">
        <f t="shared" si="1"/>
        <v>1000</v>
      </c>
      <c r="D82" s="34"/>
      <c r="E82" s="34" t="str">
        <f>Factures!E96</f>
        <v>Unité</v>
      </c>
      <c r="F82" s="190">
        <f>Factures!A96</f>
        <v>1484</v>
      </c>
      <c r="G82" s="191" t="str">
        <f>Factures!B96</f>
        <v>Article no 79</v>
      </c>
      <c r="H82" s="194">
        <f>Factures!F96</f>
        <v>79</v>
      </c>
      <c r="I82" s="34">
        <f>Factures!N96</f>
        <v>0</v>
      </c>
      <c r="J82" s="198"/>
      <c r="K82" s="192">
        <f>Factures!O96</f>
        <v>0</v>
      </c>
      <c r="L82" s="192"/>
      <c r="M82" s="198">
        <f ca="1">Factures!B$13</f>
        <v>46067</v>
      </c>
      <c r="N82" s="193" t="str">
        <f>Factures!A$11</f>
        <v>Facture</v>
      </c>
      <c r="O82" s="192"/>
      <c r="P82" s="192"/>
      <c r="Q82" s="192"/>
      <c r="R82" s="198"/>
      <c r="S82" s="193"/>
      <c r="T82" s="193"/>
    </row>
    <row r="83" s="179" customFormat="1" hidden="1" spans="1:20">
      <c r="A83" s="193">
        <f>Factures!C97</f>
        <v>0</v>
      </c>
      <c r="B83" s="34"/>
      <c r="C83" s="31">
        <f t="shared" si="1"/>
        <v>1000</v>
      </c>
      <c r="D83" s="34"/>
      <c r="E83" s="34" t="str">
        <f>Factures!E97</f>
        <v>Unité</v>
      </c>
      <c r="F83" s="190">
        <f>Factures!A97</f>
        <v>1485</v>
      </c>
      <c r="G83" s="191" t="str">
        <f>Factures!B97</f>
        <v>Article no 80</v>
      </c>
      <c r="H83" s="194">
        <f>Factures!F97</f>
        <v>80</v>
      </c>
      <c r="I83" s="34">
        <f>Factures!N97</f>
        <v>0</v>
      </c>
      <c r="J83" s="198"/>
      <c r="K83" s="192">
        <f>Factures!O97</f>
        <v>0</v>
      </c>
      <c r="L83" s="192"/>
      <c r="M83" s="198">
        <f ca="1">Factures!B$13</f>
        <v>46067</v>
      </c>
      <c r="N83" s="193" t="str">
        <f>Factures!A$11</f>
        <v>Facture</v>
      </c>
      <c r="O83" s="192"/>
      <c r="P83" s="192"/>
      <c r="Q83" s="192"/>
      <c r="R83" s="198"/>
      <c r="S83" s="193"/>
      <c r="T83" s="193"/>
    </row>
    <row r="84" s="179" customFormat="1" hidden="1" spans="1:20">
      <c r="A84" s="193">
        <f>Factures!C98</f>
        <v>0</v>
      </c>
      <c r="B84" s="34"/>
      <c r="C84" s="31">
        <f t="shared" si="1"/>
        <v>1000</v>
      </c>
      <c r="D84" s="34"/>
      <c r="E84" s="34" t="str">
        <f>Factures!E98</f>
        <v>Unité</v>
      </c>
      <c r="F84" s="190">
        <f>Factures!A98</f>
        <v>1486</v>
      </c>
      <c r="G84" s="191" t="str">
        <f>Factures!B98</f>
        <v>Article no 81</v>
      </c>
      <c r="H84" s="194">
        <f>Factures!F98</f>
        <v>81</v>
      </c>
      <c r="I84" s="34">
        <f>Factures!N98</f>
        <v>0</v>
      </c>
      <c r="J84" s="198"/>
      <c r="K84" s="192">
        <f>Factures!O98</f>
        <v>0</v>
      </c>
      <c r="L84" s="192"/>
      <c r="M84" s="198">
        <f ca="1">Factures!B$13</f>
        <v>46067</v>
      </c>
      <c r="N84" s="193" t="str">
        <f>Factures!A$11</f>
        <v>Facture</v>
      </c>
      <c r="O84" s="192"/>
      <c r="P84" s="192"/>
      <c r="Q84" s="192"/>
      <c r="R84" s="198"/>
      <c r="S84" s="193"/>
      <c r="T84" s="193"/>
    </row>
    <row r="85" s="179" customFormat="1" hidden="1" spans="1:20">
      <c r="A85" s="193">
        <f>Factures!C99</f>
        <v>0</v>
      </c>
      <c r="B85" s="34"/>
      <c r="C85" s="31">
        <f t="shared" si="1"/>
        <v>1000</v>
      </c>
      <c r="D85" s="34"/>
      <c r="E85" s="34" t="str">
        <f>Factures!E99</f>
        <v>Unité</v>
      </c>
      <c r="F85" s="190">
        <f>Factures!A99</f>
        <v>1487</v>
      </c>
      <c r="G85" s="191" t="str">
        <f>Factures!B99</f>
        <v>Article no 82</v>
      </c>
      <c r="H85" s="194">
        <f>Factures!F99</f>
        <v>82</v>
      </c>
      <c r="I85" s="34">
        <f>Factures!N99</f>
        <v>0</v>
      </c>
      <c r="J85" s="198"/>
      <c r="K85" s="192">
        <f>Factures!O99</f>
        <v>0</v>
      </c>
      <c r="L85" s="192"/>
      <c r="M85" s="198">
        <f ca="1">Factures!B$13</f>
        <v>46067</v>
      </c>
      <c r="N85" s="193" t="str">
        <f>Factures!A$11</f>
        <v>Facture</v>
      </c>
      <c r="O85" s="192"/>
      <c r="P85" s="192"/>
      <c r="Q85" s="192"/>
      <c r="R85" s="198"/>
      <c r="S85" s="193"/>
      <c r="T85" s="193"/>
    </row>
    <row r="86" s="179" customFormat="1" hidden="1" spans="1:20">
      <c r="A86" s="193">
        <f>Factures!C100</f>
        <v>0</v>
      </c>
      <c r="B86" s="34"/>
      <c r="C86" s="31">
        <f t="shared" si="1"/>
        <v>1000</v>
      </c>
      <c r="D86" s="34"/>
      <c r="E86" s="34" t="str">
        <f>Factures!E100</f>
        <v>Unité</v>
      </c>
      <c r="F86" s="190">
        <f>Factures!A100</f>
        <v>1488</v>
      </c>
      <c r="G86" s="191" t="str">
        <f>Factures!B100</f>
        <v>Article no 83</v>
      </c>
      <c r="H86" s="194">
        <f>Factures!F100</f>
        <v>83</v>
      </c>
      <c r="I86" s="34">
        <f>Factures!N100</f>
        <v>0</v>
      </c>
      <c r="J86" s="198"/>
      <c r="K86" s="192">
        <f>Factures!O100</f>
        <v>0</v>
      </c>
      <c r="L86" s="192"/>
      <c r="M86" s="198">
        <f ca="1">Factures!B$13</f>
        <v>46067</v>
      </c>
      <c r="N86" s="193" t="str">
        <f>Factures!A$11</f>
        <v>Facture</v>
      </c>
      <c r="O86" s="192"/>
      <c r="P86" s="192"/>
      <c r="Q86" s="192"/>
      <c r="R86" s="198"/>
      <c r="S86" s="193"/>
      <c r="T86" s="193"/>
    </row>
    <row r="87" s="179" customFormat="1" hidden="1" spans="1:20">
      <c r="A87" s="193">
        <f>Factures!C101</f>
        <v>0</v>
      </c>
      <c r="B87" s="34"/>
      <c r="C87" s="31">
        <f t="shared" si="1"/>
        <v>1000</v>
      </c>
      <c r="D87" s="34"/>
      <c r="E87" s="34" t="str">
        <f>Factures!E101</f>
        <v>Unité</v>
      </c>
      <c r="F87" s="190">
        <f>Factures!A101</f>
        <v>1489</v>
      </c>
      <c r="G87" s="191" t="str">
        <f>Factures!B101</f>
        <v>Article no 84</v>
      </c>
      <c r="H87" s="194">
        <f>Factures!F101</f>
        <v>84</v>
      </c>
      <c r="I87" s="34">
        <f>Factures!N101</f>
        <v>0</v>
      </c>
      <c r="J87" s="198"/>
      <c r="K87" s="192">
        <f>Factures!O101</f>
        <v>0</v>
      </c>
      <c r="L87" s="192"/>
      <c r="M87" s="198">
        <f ca="1">Factures!B$13</f>
        <v>46067</v>
      </c>
      <c r="N87" s="193" t="str">
        <f>Factures!A$11</f>
        <v>Facture</v>
      </c>
      <c r="O87" s="192"/>
      <c r="P87" s="192"/>
      <c r="Q87" s="192"/>
      <c r="R87" s="198"/>
      <c r="S87" s="193"/>
      <c r="T87" s="193"/>
    </row>
    <row r="88" s="179" customFormat="1" hidden="1" spans="1:20">
      <c r="A88" s="193">
        <f>Factures!C102</f>
        <v>0</v>
      </c>
      <c r="B88" s="34"/>
      <c r="C88" s="31">
        <f t="shared" si="1"/>
        <v>1000</v>
      </c>
      <c r="D88" s="34"/>
      <c r="E88" s="34" t="str">
        <f>Factures!E102</f>
        <v>Unité</v>
      </c>
      <c r="F88" s="190">
        <f>Factures!A102</f>
        <v>1490</v>
      </c>
      <c r="G88" s="191" t="str">
        <f>Factures!B102</f>
        <v>Article no 85</v>
      </c>
      <c r="H88" s="194">
        <f>Factures!F102</f>
        <v>85</v>
      </c>
      <c r="I88" s="34">
        <f>Factures!N102</f>
        <v>0</v>
      </c>
      <c r="J88" s="198"/>
      <c r="K88" s="192">
        <f>Factures!O102</f>
        <v>0</v>
      </c>
      <c r="L88" s="192"/>
      <c r="M88" s="198">
        <f ca="1">Factures!B$13</f>
        <v>46067</v>
      </c>
      <c r="N88" s="193" t="str">
        <f>Factures!A$11</f>
        <v>Facture</v>
      </c>
      <c r="O88" s="192"/>
      <c r="P88" s="192"/>
      <c r="Q88" s="192"/>
      <c r="R88" s="198"/>
      <c r="S88" s="193"/>
      <c r="T88" s="193"/>
    </row>
    <row r="89" s="179" customFormat="1" hidden="1" spans="1:20">
      <c r="A89" s="193">
        <f>Factures!C103</f>
        <v>0</v>
      </c>
      <c r="B89" s="34"/>
      <c r="C89" s="31">
        <f t="shared" si="1"/>
        <v>1000</v>
      </c>
      <c r="D89" s="34"/>
      <c r="E89" s="34" t="str">
        <f>Factures!E103</f>
        <v>Unité</v>
      </c>
      <c r="F89" s="190">
        <f>Factures!A103</f>
        <v>1491</v>
      </c>
      <c r="G89" s="191" t="str">
        <f>Factures!B103</f>
        <v>Article no 86</v>
      </c>
      <c r="H89" s="194">
        <f>Factures!F103</f>
        <v>86</v>
      </c>
      <c r="I89" s="34">
        <f>Factures!N103</f>
        <v>0</v>
      </c>
      <c r="J89" s="198"/>
      <c r="K89" s="192">
        <f>Factures!O103</f>
        <v>0</v>
      </c>
      <c r="L89" s="192"/>
      <c r="M89" s="198">
        <f ca="1">Factures!B$13</f>
        <v>46067</v>
      </c>
      <c r="N89" s="193" t="str">
        <f>Factures!A$11</f>
        <v>Facture</v>
      </c>
      <c r="O89" s="192"/>
      <c r="P89" s="192"/>
      <c r="Q89" s="192"/>
      <c r="R89" s="198"/>
      <c r="S89" s="193"/>
      <c r="T89" s="193"/>
    </row>
    <row r="90" s="179" customFormat="1" hidden="1" spans="1:20">
      <c r="A90" s="193">
        <f>Factures!C104</f>
        <v>0</v>
      </c>
      <c r="B90" s="34"/>
      <c r="C90" s="31">
        <f t="shared" si="1"/>
        <v>1000</v>
      </c>
      <c r="D90" s="34"/>
      <c r="E90" s="34" t="str">
        <f>Factures!E104</f>
        <v>Unité</v>
      </c>
      <c r="F90" s="190">
        <f>Factures!A104</f>
        <v>1492</v>
      </c>
      <c r="G90" s="191" t="str">
        <f>Factures!B104</f>
        <v>Article no 87</v>
      </c>
      <c r="H90" s="194">
        <f>Factures!F104</f>
        <v>87</v>
      </c>
      <c r="I90" s="34">
        <f>Factures!N104</f>
        <v>0</v>
      </c>
      <c r="J90" s="198"/>
      <c r="K90" s="192">
        <f>Factures!O104</f>
        <v>0</v>
      </c>
      <c r="L90" s="192"/>
      <c r="M90" s="198">
        <f ca="1">Factures!B$13</f>
        <v>46067</v>
      </c>
      <c r="N90" s="193" t="str">
        <f>Factures!A$11</f>
        <v>Facture</v>
      </c>
      <c r="O90" s="192"/>
      <c r="P90" s="192"/>
      <c r="Q90" s="192"/>
      <c r="R90" s="198"/>
      <c r="S90" s="193"/>
      <c r="T90" s="193"/>
    </row>
    <row r="91" s="179" customFormat="1" hidden="1" spans="1:20">
      <c r="A91" s="193">
        <f>Factures!C105</f>
        <v>0</v>
      </c>
      <c r="B91" s="34"/>
      <c r="C91" s="31">
        <f t="shared" si="1"/>
        <v>1000</v>
      </c>
      <c r="D91" s="34"/>
      <c r="E91" s="34" t="str">
        <f>Factures!E105</f>
        <v>Unité</v>
      </c>
      <c r="F91" s="190">
        <f>Factures!A105</f>
        <v>1493</v>
      </c>
      <c r="G91" s="191" t="str">
        <f>Factures!B105</f>
        <v>Article no 88</v>
      </c>
      <c r="H91" s="194">
        <f>Factures!F105</f>
        <v>88</v>
      </c>
      <c r="I91" s="34">
        <f>Factures!N105</f>
        <v>0</v>
      </c>
      <c r="J91" s="198"/>
      <c r="K91" s="192">
        <f>Factures!O105</f>
        <v>0</v>
      </c>
      <c r="L91" s="192"/>
      <c r="M91" s="198">
        <f ca="1">Factures!B$13</f>
        <v>46067</v>
      </c>
      <c r="N91" s="193" t="str">
        <f>Factures!A$11</f>
        <v>Facture</v>
      </c>
      <c r="O91" s="192"/>
      <c r="P91" s="192"/>
      <c r="Q91" s="192"/>
      <c r="R91" s="198"/>
      <c r="S91" s="193"/>
      <c r="T91" s="193"/>
    </row>
    <row r="92" s="179" customFormat="1" hidden="1" spans="1:20">
      <c r="A92" s="193">
        <f>Factures!C106</f>
        <v>0</v>
      </c>
      <c r="B92" s="34"/>
      <c r="C92" s="31">
        <f t="shared" si="1"/>
        <v>1000</v>
      </c>
      <c r="D92" s="34"/>
      <c r="E92" s="34" t="str">
        <f>Factures!E106</f>
        <v>Unité</v>
      </c>
      <c r="F92" s="190">
        <f>Factures!A106</f>
        <v>1494</v>
      </c>
      <c r="G92" s="191" t="str">
        <f>Factures!B106</f>
        <v>Article no 89</v>
      </c>
      <c r="H92" s="194">
        <f>Factures!F106</f>
        <v>89</v>
      </c>
      <c r="I92" s="34">
        <f>Factures!N106</f>
        <v>0</v>
      </c>
      <c r="J92" s="198"/>
      <c r="K92" s="192">
        <f>Factures!O106</f>
        <v>0</v>
      </c>
      <c r="L92" s="192"/>
      <c r="M92" s="198">
        <f ca="1">Factures!B$13</f>
        <v>46067</v>
      </c>
      <c r="N92" s="193" t="str">
        <f>Factures!A$11</f>
        <v>Facture</v>
      </c>
      <c r="O92" s="192"/>
      <c r="P92" s="192"/>
      <c r="Q92" s="192"/>
      <c r="R92" s="198"/>
      <c r="S92" s="193"/>
      <c r="T92" s="193"/>
    </row>
    <row r="93" s="179" customFormat="1" hidden="1" spans="1:20">
      <c r="A93" s="193">
        <f>Factures!C107</f>
        <v>0</v>
      </c>
      <c r="B93" s="34"/>
      <c r="C93" s="31">
        <f t="shared" si="1"/>
        <v>1000</v>
      </c>
      <c r="D93" s="34"/>
      <c r="E93" s="34" t="str">
        <f>Factures!E107</f>
        <v>Unité</v>
      </c>
      <c r="F93" s="190">
        <f>Factures!A107</f>
        <v>1495</v>
      </c>
      <c r="G93" s="191" t="str">
        <f>Factures!B107</f>
        <v>Article no 90</v>
      </c>
      <c r="H93" s="194">
        <f>Factures!F107</f>
        <v>90</v>
      </c>
      <c r="I93" s="34">
        <f>Factures!N107</f>
        <v>0</v>
      </c>
      <c r="J93" s="198"/>
      <c r="K93" s="192">
        <f>Factures!O107</f>
        <v>0</v>
      </c>
      <c r="L93" s="192"/>
      <c r="M93" s="198">
        <f ca="1">Factures!B$13</f>
        <v>46067</v>
      </c>
      <c r="N93" s="193" t="str">
        <f>Factures!A$11</f>
        <v>Facture</v>
      </c>
      <c r="O93" s="192"/>
      <c r="P93" s="192"/>
      <c r="Q93" s="192"/>
      <c r="R93" s="198"/>
      <c r="S93" s="193"/>
      <c r="T93" s="193"/>
    </row>
    <row r="94" s="179" customFormat="1" hidden="1" spans="1:20">
      <c r="A94" s="193">
        <f>Factures!C108</f>
        <v>0</v>
      </c>
      <c r="B94" s="34"/>
      <c r="C94" s="31">
        <f t="shared" si="1"/>
        <v>1000</v>
      </c>
      <c r="D94" s="34"/>
      <c r="E94" s="34" t="str">
        <f>Factures!E108</f>
        <v>Unité</v>
      </c>
      <c r="F94" s="190">
        <f>Factures!A108</f>
        <v>1496</v>
      </c>
      <c r="G94" s="191" t="str">
        <f>Factures!B108</f>
        <v>Article no 91</v>
      </c>
      <c r="H94" s="194">
        <f>Factures!F108</f>
        <v>91</v>
      </c>
      <c r="I94" s="34">
        <f>Factures!N108</f>
        <v>0</v>
      </c>
      <c r="J94" s="198"/>
      <c r="K94" s="192">
        <f>Factures!O108</f>
        <v>0</v>
      </c>
      <c r="L94" s="192"/>
      <c r="M94" s="198">
        <f ca="1">Factures!B$13</f>
        <v>46067</v>
      </c>
      <c r="N94" s="193" t="str">
        <f>Factures!A$11</f>
        <v>Facture</v>
      </c>
      <c r="O94" s="192"/>
      <c r="P94" s="192"/>
      <c r="Q94" s="192"/>
      <c r="R94" s="198"/>
      <c r="S94" s="193"/>
      <c r="T94" s="193"/>
    </row>
    <row r="95" s="179" customFormat="1" hidden="1" spans="1:20">
      <c r="A95" s="193">
        <f>Factures!C109</f>
        <v>0</v>
      </c>
      <c r="B95" s="34"/>
      <c r="C95" s="31">
        <f t="shared" si="1"/>
        <v>1000</v>
      </c>
      <c r="D95" s="34"/>
      <c r="E95" s="34" t="str">
        <f>Factures!E109</f>
        <v>Unité</v>
      </c>
      <c r="F95" s="190">
        <f>Factures!A109</f>
        <v>1497</v>
      </c>
      <c r="G95" s="191" t="str">
        <f>Factures!B109</f>
        <v>Article no 92</v>
      </c>
      <c r="H95" s="194">
        <f>Factures!F109</f>
        <v>92</v>
      </c>
      <c r="I95" s="34">
        <f>Factures!N109</f>
        <v>0</v>
      </c>
      <c r="J95" s="198"/>
      <c r="K95" s="192">
        <f>Factures!O109</f>
        <v>0</v>
      </c>
      <c r="L95" s="192"/>
      <c r="M95" s="198">
        <f ca="1">Factures!B$13</f>
        <v>46067</v>
      </c>
      <c r="N95" s="193" t="str">
        <f>Factures!A$11</f>
        <v>Facture</v>
      </c>
      <c r="O95" s="192"/>
      <c r="P95" s="192"/>
      <c r="Q95" s="192"/>
      <c r="R95" s="198"/>
      <c r="S95" s="193"/>
      <c r="T95" s="193"/>
    </row>
    <row r="96" s="179" customFormat="1" hidden="1" spans="1:20">
      <c r="A96" s="193">
        <f>Factures!C110</f>
        <v>0</v>
      </c>
      <c r="B96" s="34"/>
      <c r="C96" s="31">
        <f t="shared" si="1"/>
        <v>1000</v>
      </c>
      <c r="D96" s="34"/>
      <c r="E96" s="34" t="str">
        <f>Factures!E110</f>
        <v>Unité</v>
      </c>
      <c r="F96" s="190">
        <f>Factures!A110</f>
        <v>1498</v>
      </c>
      <c r="G96" s="191" t="str">
        <f>Factures!B110</f>
        <v>Article no 93</v>
      </c>
      <c r="H96" s="194">
        <f>Factures!F110</f>
        <v>93</v>
      </c>
      <c r="I96" s="34">
        <f>Factures!N110</f>
        <v>0</v>
      </c>
      <c r="J96" s="198"/>
      <c r="K96" s="192">
        <f>Factures!O110</f>
        <v>0</v>
      </c>
      <c r="L96" s="192"/>
      <c r="M96" s="198">
        <f ca="1">Factures!B$13</f>
        <v>46067</v>
      </c>
      <c r="N96" s="193" t="str">
        <f>Factures!A$11</f>
        <v>Facture</v>
      </c>
      <c r="O96" s="192"/>
      <c r="P96" s="192"/>
      <c r="Q96" s="192"/>
      <c r="R96" s="198"/>
      <c r="S96" s="193"/>
      <c r="T96" s="193"/>
    </row>
    <row r="97" s="179" customFormat="1" hidden="1" spans="1:20">
      <c r="A97" s="193">
        <f>Factures!C111</f>
        <v>0</v>
      </c>
      <c r="B97" s="34"/>
      <c r="C97" s="31">
        <f t="shared" si="1"/>
        <v>1000</v>
      </c>
      <c r="D97" s="34"/>
      <c r="E97" s="34" t="str">
        <f>Factures!E111</f>
        <v>Unité</v>
      </c>
      <c r="F97" s="190">
        <f>Factures!A111</f>
        <v>1499</v>
      </c>
      <c r="G97" s="191" t="str">
        <f>Factures!B111</f>
        <v>Article no 94</v>
      </c>
      <c r="H97" s="194">
        <f>Factures!F111</f>
        <v>94</v>
      </c>
      <c r="I97" s="34">
        <f>Factures!N111</f>
        <v>0</v>
      </c>
      <c r="J97" s="198"/>
      <c r="K97" s="192">
        <f>Factures!O111</f>
        <v>0</v>
      </c>
      <c r="L97" s="192"/>
      <c r="M97" s="198">
        <f ca="1">Factures!B$13</f>
        <v>46067</v>
      </c>
      <c r="N97" s="193" t="str">
        <f>Factures!A$11</f>
        <v>Facture</v>
      </c>
      <c r="O97" s="192"/>
      <c r="P97" s="192"/>
      <c r="Q97" s="192"/>
      <c r="R97" s="198"/>
      <c r="S97" s="193"/>
      <c r="T97" s="193"/>
    </row>
    <row r="98" s="179" customFormat="1" hidden="1" spans="1:20">
      <c r="A98" s="193">
        <f>Factures!C112</f>
        <v>0</v>
      </c>
      <c r="B98" s="34"/>
      <c r="C98" s="31">
        <f t="shared" si="1"/>
        <v>1000</v>
      </c>
      <c r="D98" s="34"/>
      <c r="E98" s="34" t="str">
        <f>Factures!E112</f>
        <v>Unité</v>
      </c>
      <c r="F98" s="190">
        <f>Factures!A112</f>
        <v>1500</v>
      </c>
      <c r="G98" s="191" t="str">
        <f>Factures!B112</f>
        <v>Article no 95</v>
      </c>
      <c r="H98" s="194">
        <f>Factures!F112</f>
        <v>95</v>
      </c>
      <c r="I98" s="34">
        <f>Factures!N112</f>
        <v>0</v>
      </c>
      <c r="J98" s="198"/>
      <c r="K98" s="192">
        <f>Factures!O112</f>
        <v>0</v>
      </c>
      <c r="L98" s="192"/>
      <c r="M98" s="198">
        <f ca="1">Factures!B$13</f>
        <v>46067</v>
      </c>
      <c r="N98" s="193" t="str">
        <f>Factures!A$11</f>
        <v>Facture</v>
      </c>
      <c r="O98" s="192"/>
      <c r="P98" s="192"/>
      <c r="Q98" s="192"/>
      <c r="R98" s="198"/>
      <c r="S98" s="193"/>
      <c r="T98" s="193"/>
    </row>
    <row r="99" s="179" customFormat="1" hidden="1" spans="1:20">
      <c r="A99" s="193">
        <f>Factures!C113</f>
        <v>0</v>
      </c>
      <c r="B99" s="34"/>
      <c r="C99" s="31">
        <f t="shared" si="1"/>
        <v>1000</v>
      </c>
      <c r="D99" s="34"/>
      <c r="E99" s="34" t="str">
        <f>Factures!E113</f>
        <v>Unité</v>
      </c>
      <c r="F99" s="190">
        <f>Factures!A113</f>
        <v>1501</v>
      </c>
      <c r="G99" s="191" t="str">
        <f>Factures!B113</f>
        <v>Article no 96</v>
      </c>
      <c r="H99" s="194">
        <f>Factures!F113</f>
        <v>96</v>
      </c>
      <c r="I99" s="34">
        <f>Factures!N113</f>
        <v>0</v>
      </c>
      <c r="J99" s="198"/>
      <c r="K99" s="192">
        <f>Factures!O113</f>
        <v>0</v>
      </c>
      <c r="L99" s="192"/>
      <c r="M99" s="198">
        <f ca="1">Factures!B$13</f>
        <v>46067</v>
      </c>
      <c r="N99" s="193" t="str">
        <f>Factures!A$11</f>
        <v>Facture</v>
      </c>
      <c r="O99" s="192"/>
      <c r="P99" s="192"/>
      <c r="Q99" s="192"/>
      <c r="R99" s="198"/>
      <c r="S99" s="193"/>
      <c r="T99" s="193"/>
    </row>
    <row r="100" s="179" customFormat="1" hidden="1" spans="1:20">
      <c r="A100" s="193">
        <f>Factures!C114</f>
        <v>0</v>
      </c>
      <c r="B100" s="34"/>
      <c r="C100" s="31">
        <f t="shared" si="1"/>
        <v>1000</v>
      </c>
      <c r="D100" s="34"/>
      <c r="E100" s="34" t="str">
        <f>Factures!E114</f>
        <v>Unité</v>
      </c>
      <c r="F100" s="190">
        <f>Factures!A114</f>
        <v>1502</v>
      </c>
      <c r="G100" s="191" t="str">
        <f>Factures!B114</f>
        <v>Article no 97 &gt;Épuisé 12/2025, annulé</v>
      </c>
      <c r="H100" s="194">
        <f>Factures!F114</f>
        <v>97</v>
      </c>
      <c r="I100" s="34">
        <f>Factures!N114</f>
        <v>0</v>
      </c>
      <c r="J100" s="198"/>
      <c r="K100" s="192">
        <f>Factures!O114</f>
        <v>0</v>
      </c>
      <c r="L100" s="192"/>
      <c r="M100" s="198">
        <f ca="1">Factures!B$13</f>
        <v>46067</v>
      </c>
      <c r="N100" s="193" t="str">
        <f>Factures!A$11</f>
        <v>Facture</v>
      </c>
      <c r="O100" s="192"/>
      <c r="P100" s="192"/>
      <c r="Q100" s="192"/>
      <c r="R100" s="198"/>
      <c r="S100" s="193"/>
      <c r="T100" s="193"/>
    </row>
    <row r="101" s="179" customFormat="1" hidden="1" spans="1:20">
      <c r="A101" s="193">
        <f>Factures!C115</f>
        <v>0</v>
      </c>
      <c r="B101" s="34"/>
      <c r="C101" s="31">
        <f t="shared" si="1"/>
        <v>1000</v>
      </c>
      <c r="D101" s="34"/>
      <c r="E101" s="34" t="str">
        <f>Factures!E115</f>
        <v>Unité</v>
      </c>
      <c r="F101" s="190">
        <f>Factures!A115</f>
        <v>1503</v>
      </c>
      <c r="G101" s="191" t="str">
        <f>Factures!B115</f>
        <v>Article no 98</v>
      </c>
      <c r="H101" s="194">
        <f>Factures!F115</f>
        <v>98</v>
      </c>
      <c r="I101" s="34">
        <f>Factures!N115</f>
        <v>0</v>
      </c>
      <c r="J101" s="198"/>
      <c r="K101" s="192">
        <f>Factures!O115</f>
        <v>0</v>
      </c>
      <c r="L101" s="192"/>
      <c r="M101" s="198">
        <f ca="1">Factures!B$13</f>
        <v>46067</v>
      </c>
      <c r="N101" s="193" t="str">
        <f>Factures!A$11</f>
        <v>Facture</v>
      </c>
      <c r="O101" s="192"/>
      <c r="P101" s="192"/>
      <c r="Q101" s="192"/>
      <c r="R101" s="198"/>
      <c r="S101" s="193"/>
      <c r="T101" s="193"/>
    </row>
    <row r="102" s="179" customFormat="1" hidden="1" spans="1:20">
      <c r="A102" s="193">
        <f>Factures!C116</f>
        <v>0</v>
      </c>
      <c r="B102" s="34"/>
      <c r="C102" s="31">
        <f t="shared" si="1"/>
        <v>1000</v>
      </c>
      <c r="D102" s="34"/>
      <c r="E102" s="34" t="str">
        <f>Factures!E116</f>
        <v>Unité</v>
      </c>
      <c r="F102" s="190">
        <f>Factures!A116</f>
        <v>1504</v>
      </c>
      <c r="G102" s="191" t="str">
        <f>Factures!B116</f>
        <v>Article no 99</v>
      </c>
      <c r="H102" s="194">
        <f>Factures!F116</f>
        <v>99</v>
      </c>
      <c r="I102" s="34">
        <f>Factures!N116</f>
        <v>0</v>
      </c>
      <c r="J102" s="198"/>
      <c r="K102" s="192">
        <f>Factures!O116</f>
        <v>0</v>
      </c>
      <c r="L102" s="192"/>
      <c r="M102" s="198">
        <f ca="1">Factures!B$13</f>
        <v>46067</v>
      </c>
      <c r="N102" s="193" t="str">
        <f>Factures!A$11</f>
        <v>Facture</v>
      </c>
      <c r="O102" s="192"/>
      <c r="P102" s="192"/>
      <c r="Q102" s="192"/>
      <c r="R102" s="198"/>
      <c r="S102" s="193"/>
      <c r="T102" s="193"/>
    </row>
    <row r="103" s="179" customFormat="1" hidden="1" spans="1:20">
      <c r="A103" s="193">
        <f>Factures!C117</f>
        <v>0</v>
      </c>
      <c r="B103" s="34"/>
      <c r="C103" s="31">
        <f t="shared" si="1"/>
        <v>1000</v>
      </c>
      <c r="D103" s="34"/>
      <c r="E103" s="34" t="str">
        <f>Factures!E117</f>
        <v>Unité</v>
      </c>
      <c r="F103" s="190">
        <f>Factures!A117</f>
        <v>1505</v>
      </c>
      <c r="G103" s="191" t="str">
        <f>Factures!B117</f>
        <v>Article no 100</v>
      </c>
      <c r="H103" s="194">
        <f>Factures!F117</f>
        <v>100</v>
      </c>
      <c r="I103" s="34">
        <f>Factures!N117</f>
        <v>0</v>
      </c>
      <c r="J103" s="198"/>
      <c r="K103" s="192">
        <f>Factures!O117</f>
        <v>0</v>
      </c>
      <c r="L103" s="192"/>
      <c r="M103" s="198">
        <f ca="1">Factures!B$13</f>
        <v>46067</v>
      </c>
      <c r="N103" s="193" t="str">
        <f>Factures!A$11</f>
        <v>Facture</v>
      </c>
      <c r="O103" s="192"/>
      <c r="P103" s="192"/>
      <c r="Q103" s="192"/>
      <c r="R103" s="198"/>
      <c r="S103" s="193"/>
      <c r="T103" s="193"/>
    </row>
    <row r="104" s="179" customFormat="1" hidden="1" spans="1:20">
      <c r="A104" s="193">
        <f>Factures!C118</f>
        <v>0</v>
      </c>
      <c r="B104" s="34"/>
      <c r="C104" s="31">
        <f t="shared" si="1"/>
        <v>1000</v>
      </c>
      <c r="D104" s="34"/>
      <c r="E104" s="34" t="str">
        <f>Factures!E118</f>
        <v>Unité</v>
      </c>
      <c r="F104" s="190">
        <f>Factures!A118</f>
        <v>1506</v>
      </c>
      <c r="G104" s="191" t="str">
        <f>Factures!B118</f>
        <v>Article no 101</v>
      </c>
      <c r="H104" s="194">
        <f>Factures!F118</f>
        <v>101</v>
      </c>
      <c r="I104" s="34">
        <f>Factures!N118</f>
        <v>0</v>
      </c>
      <c r="J104" s="198"/>
      <c r="K104" s="192">
        <f>Factures!O118</f>
        <v>0</v>
      </c>
      <c r="L104" s="192"/>
      <c r="M104" s="198">
        <f ca="1">Factures!B$13</f>
        <v>46067</v>
      </c>
      <c r="N104" s="193" t="str">
        <f>Factures!A$11</f>
        <v>Facture</v>
      </c>
      <c r="O104" s="192"/>
      <c r="P104" s="192"/>
      <c r="Q104" s="192"/>
      <c r="R104" s="198"/>
      <c r="S104" s="193"/>
      <c r="T104" s="193"/>
    </row>
    <row r="105" s="179" customFormat="1" hidden="1" spans="1:20">
      <c r="A105" s="193">
        <f>Factures!C119</f>
        <v>0</v>
      </c>
      <c r="B105" s="34"/>
      <c r="C105" s="31">
        <f t="shared" si="1"/>
        <v>1000</v>
      </c>
      <c r="D105" s="34"/>
      <c r="E105" s="34" t="str">
        <f>Factures!E119</f>
        <v>Unité</v>
      </c>
      <c r="F105" s="190">
        <f>Factures!A119</f>
        <v>1507</v>
      </c>
      <c r="G105" s="191" t="str">
        <f>Factures!B119</f>
        <v>Article no 102</v>
      </c>
      <c r="H105" s="194">
        <f>Factures!F119</f>
        <v>102</v>
      </c>
      <c r="I105" s="34">
        <f>Factures!N119</f>
        <v>0</v>
      </c>
      <c r="J105" s="198"/>
      <c r="K105" s="192">
        <f>Factures!O119</f>
        <v>0</v>
      </c>
      <c r="L105" s="192"/>
      <c r="M105" s="198">
        <f ca="1">Factures!B$13</f>
        <v>46067</v>
      </c>
      <c r="N105" s="193" t="str">
        <f>Factures!A$11</f>
        <v>Facture</v>
      </c>
      <c r="O105" s="192"/>
      <c r="P105" s="192"/>
      <c r="Q105" s="192"/>
      <c r="R105" s="198"/>
      <c r="S105" s="193"/>
      <c r="T105" s="193"/>
    </row>
    <row r="106" s="179" customFormat="1" hidden="1" spans="1:20">
      <c r="A106" s="193">
        <f>Factures!C120</f>
        <v>0</v>
      </c>
      <c r="B106" s="34"/>
      <c r="C106" s="31">
        <f t="shared" si="1"/>
        <v>1000</v>
      </c>
      <c r="D106" s="34"/>
      <c r="E106" s="34" t="str">
        <f>Factures!E120</f>
        <v>Unité</v>
      </c>
      <c r="F106" s="190">
        <f>Factures!A120</f>
        <v>1508</v>
      </c>
      <c r="G106" s="191" t="str">
        <f>Factures!B120</f>
        <v>Article no 103</v>
      </c>
      <c r="H106" s="194">
        <f>Factures!F120</f>
        <v>103</v>
      </c>
      <c r="I106" s="34">
        <f>Factures!N120</f>
        <v>0</v>
      </c>
      <c r="J106" s="198"/>
      <c r="K106" s="192">
        <f>Factures!O120</f>
        <v>0</v>
      </c>
      <c r="L106" s="192"/>
      <c r="M106" s="198">
        <f ca="1">Factures!B$13</f>
        <v>46067</v>
      </c>
      <c r="N106" s="193" t="str">
        <f>Factures!A$11</f>
        <v>Facture</v>
      </c>
      <c r="O106" s="192"/>
      <c r="P106" s="192"/>
      <c r="Q106" s="192"/>
      <c r="R106" s="198"/>
      <c r="S106" s="193"/>
      <c r="T106" s="193"/>
    </row>
    <row r="107" s="179" customFormat="1" hidden="1" spans="1:20">
      <c r="A107" s="193">
        <f>Factures!C121</f>
        <v>0</v>
      </c>
      <c r="B107" s="34"/>
      <c r="C107" s="31">
        <f t="shared" si="1"/>
        <v>1000</v>
      </c>
      <c r="D107" s="34"/>
      <c r="E107" s="34" t="str">
        <f>Factures!E121</f>
        <v>Unité</v>
      </c>
      <c r="F107" s="190">
        <f>Factures!A121</f>
        <v>1509</v>
      </c>
      <c r="G107" s="191" t="str">
        <f>Factures!B121</f>
        <v>Article no 104</v>
      </c>
      <c r="H107" s="194">
        <f>Factures!F121</f>
        <v>104</v>
      </c>
      <c r="I107" s="34">
        <f>Factures!N121</f>
        <v>0</v>
      </c>
      <c r="J107" s="198"/>
      <c r="K107" s="192">
        <f>Factures!O121</f>
        <v>0</v>
      </c>
      <c r="L107" s="192"/>
      <c r="M107" s="198">
        <f ca="1">Factures!B$13</f>
        <v>46067</v>
      </c>
      <c r="N107" s="193" t="str">
        <f>Factures!A$11</f>
        <v>Facture</v>
      </c>
      <c r="O107" s="192"/>
      <c r="P107" s="192"/>
      <c r="Q107" s="192"/>
      <c r="R107" s="198"/>
      <c r="S107" s="193"/>
      <c r="T107" s="193"/>
    </row>
    <row r="108" s="179" customFormat="1" hidden="1" spans="1:20">
      <c r="A108" s="193">
        <f>Factures!C122</f>
        <v>0</v>
      </c>
      <c r="B108" s="34"/>
      <c r="C108" s="31">
        <f t="shared" si="1"/>
        <v>1000</v>
      </c>
      <c r="D108" s="34"/>
      <c r="E108" s="34" t="str">
        <f>Factures!E122</f>
        <v>Unité</v>
      </c>
      <c r="F108" s="190">
        <f>Factures!A122</f>
        <v>1510</v>
      </c>
      <c r="G108" s="191" t="str">
        <f>Factures!B122</f>
        <v>Article no 105</v>
      </c>
      <c r="H108" s="194">
        <f>Factures!F122</f>
        <v>105</v>
      </c>
      <c r="I108" s="34">
        <f>Factures!N122</f>
        <v>0</v>
      </c>
      <c r="J108" s="198"/>
      <c r="K108" s="192">
        <f>Factures!O122</f>
        <v>0</v>
      </c>
      <c r="L108" s="192"/>
      <c r="M108" s="198">
        <f ca="1">Factures!B$13</f>
        <v>46067</v>
      </c>
      <c r="N108" s="193" t="str">
        <f>Factures!A$11</f>
        <v>Facture</v>
      </c>
      <c r="O108" s="192"/>
      <c r="P108" s="192"/>
      <c r="Q108" s="192"/>
      <c r="R108" s="198"/>
      <c r="S108" s="193"/>
      <c r="T108" s="193"/>
    </row>
    <row r="109" s="179" customFormat="1" hidden="1" spans="1:20">
      <c r="A109" s="193">
        <f>Factures!C123</f>
        <v>0</v>
      </c>
      <c r="B109" s="34"/>
      <c r="C109" s="31">
        <f t="shared" si="1"/>
        <v>1000</v>
      </c>
      <c r="D109" s="34"/>
      <c r="E109" s="34" t="str">
        <f>Factures!E123</f>
        <v>Unité</v>
      </c>
      <c r="F109" s="190">
        <f>Factures!A123</f>
        <v>1511</v>
      </c>
      <c r="G109" s="191" t="str">
        <f>Factures!B123</f>
        <v>Article no 106</v>
      </c>
      <c r="H109" s="194">
        <f>Factures!F123</f>
        <v>106</v>
      </c>
      <c r="I109" s="34">
        <f>Factures!N123</f>
        <v>0</v>
      </c>
      <c r="J109" s="198"/>
      <c r="K109" s="192">
        <f>Factures!O123</f>
        <v>0</v>
      </c>
      <c r="L109" s="192"/>
      <c r="M109" s="198">
        <f ca="1">Factures!B$13</f>
        <v>46067</v>
      </c>
      <c r="N109" s="193" t="str">
        <f>Factures!A$11</f>
        <v>Facture</v>
      </c>
      <c r="O109" s="192"/>
      <c r="P109" s="192"/>
      <c r="Q109" s="192"/>
      <c r="R109" s="198"/>
      <c r="S109" s="193"/>
      <c r="T109" s="193"/>
    </row>
    <row r="110" s="179" customFormat="1" hidden="1" spans="1:20">
      <c r="A110" s="193">
        <f>Factures!C124</f>
        <v>0</v>
      </c>
      <c r="B110" s="34"/>
      <c r="C110" s="31">
        <f t="shared" si="1"/>
        <v>1000</v>
      </c>
      <c r="D110" s="34"/>
      <c r="E110" s="34" t="str">
        <f>Factures!E124</f>
        <v>Unité</v>
      </c>
      <c r="F110" s="190">
        <f>Factures!A124</f>
        <v>1512</v>
      </c>
      <c r="G110" s="191" t="str">
        <f>Factures!B124</f>
        <v>Article no 107 &gt;RuptureSuivraMars1x</v>
      </c>
      <c r="H110" s="194">
        <f>Factures!F124</f>
        <v>107</v>
      </c>
      <c r="I110" s="34">
        <f>Factures!N124</f>
        <v>0</v>
      </c>
      <c r="J110" s="198"/>
      <c r="K110" s="192">
        <f>Factures!O124</f>
        <v>0</v>
      </c>
      <c r="L110" s="192"/>
      <c r="M110" s="198">
        <f ca="1">Factures!B$13</f>
        <v>46067</v>
      </c>
      <c r="N110" s="193" t="str">
        <f>Factures!A$11</f>
        <v>Facture</v>
      </c>
      <c r="O110" s="192"/>
      <c r="P110" s="192"/>
      <c r="Q110" s="192"/>
      <c r="R110" s="198"/>
      <c r="S110" s="193"/>
      <c r="T110" s="193"/>
    </row>
    <row r="111" s="179" customFormat="1" hidden="1" spans="1:20">
      <c r="A111" s="193">
        <f>Factures!C125</f>
        <v>0</v>
      </c>
      <c r="B111" s="34"/>
      <c r="C111" s="31">
        <f t="shared" si="1"/>
        <v>1000</v>
      </c>
      <c r="D111" s="34"/>
      <c r="E111" s="34" t="str">
        <f>Factures!E125</f>
        <v>Unité</v>
      </c>
      <c r="F111" s="190">
        <f>Factures!A125</f>
        <v>1513</v>
      </c>
      <c r="G111" s="191" t="str">
        <f>Factures!B125</f>
        <v>Article no 108</v>
      </c>
      <c r="H111" s="194">
        <f>Factures!F125</f>
        <v>108</v>
      </c>
      <c r="I111" s="34">
        <f>Factures!N125</f>
        <v>0</v>
      </c>
      <c r="J111" s="198"/>
      <c r="K111" s="192">
        <f>Factures!O125</f>
        <v>0</v>
      </c>
      <c r="L111" s="192"/>
      <c r="M111" s="198">
        <f ca="1">Factures!B$13</f>
        <v>46067</v>
      </c>
      <c r="N111" s="193" t="str">
        <f>Factures!A$11</f>
        <v>Facture</v>
      </c>
      <c r="O111" s="192"/>
      <c r="P111" s="192"/>
      <c r="Q111" s="192"/>
      <c r="R111" s="198"/>
      <c r="S111" s="193"/>
      <c r="T111" s="193"/>
    </row>
    <row r="112" s="179" customFormat="1" hidden="1" spans="1:20">
      <c r="A112" s="193">
        <f>Factures!C126</f>
        <v>0</v>
      </c>
      <c r="B112" s="34"/>
      <c r="C112" s="31">
        <f t="shared" si="1"/>
        <v>1000</v>
      </c>
      <c r="D112" s="34"/>
      <c r="E112" s="34" t="str">
        <f>Factures!E126</f>
        <v>Unité</v>
      </c>
      <c r="F112" s="190">
        <f>Factures!A126</f>
        <v>1514</v>
      </c>
      <c r="G112" s="191" t="str">
        <f>Factures!B126</f>
        <v>Article no 109</v>
      </c>
      <c r="H112" s="194">
        <f>Factures!F126</f>
        <v>109</v>
      </c>
      <c r="I112" s="34">
        <f>Factures!N126</f>
        <v>0</v>
      </c>
      <c r="J112" s="198"/>
      <c r="K112" s="192">
        <f>Factures!O126</f>
        <v>0</v>
      </c>
      <c r="L112" s="192"/>
      <c r="M112" s="198">
        <f ca="1">Factures!B$13</f>
        <v>46067</v>
      </c>
      <c r="N112" s="193" t="str">
        <f>Factures!A$11</f>
        <v>Facture</v>
      </c>
      <c r="O112" s="192"/>
      <c r="P112" s="192"/>
      <c r="Q112" s="192"/>
      <c r="R112" s="198"/>
      <c r="S112" s="193"/>
      <c r="T112" s="193"/>
    </row>
    <row r="113" s="179" customFormat="1" hidden="1" spans="1:20">
      <c r="A113" s="193">
        <f>Factures!C127</f>
        <v>0</v>
      </c>
      <c r="B113" s="34"/>
      <c r="C113" s="31">
        <f t="shared" si="1"/>
        <v>1000</v>
      </c>
      <c r="D113" s="34"/>
      <c r="E113" s="34" t="str">
        <f>Factures!E127</f>
        <v>Unité</v>
      </c>
      <c r="F113" s="190">
        <f>Factures!A127</f>
        <v>1515</v>
      </c>
      <c r="G113" s="191" t="str">
        <f>Factures!B127</f>
        <v>Article no 110</v>
      </c>
      <c r="H113" s="194">
        <f>Factures!F127</f>
        <v>110</v>
      </c>
      <c r="I113" s="34">
        <f>Factures!N127</f>
        <v>0</v>
      </c>
      <c r="J113" s="198"/>
      <c r="K113" s="192">
        <f>Factures!O127</f>
        <v>0</v>
      </c>
      <c r="L113" s="192"/>
      <c r="M113" s="198">
        <f ca="1">Factures!B$13</f>
        <v>46067</v>
      </c>
      <c r="N113" s="193" t="str">
        <f>Factures!A$11</f>
        <v>Facture</v>
      </c>
      <c r="O113" s="192"/>
      <c r="P113" s="192"/>
      <c r="Q113" s="192"/>
      <c r="R113" s="198"/>
      <c r="S113" s="193"/>
      <c r="T113" s="193"/>
    </row>
    <row r="114" s="179" customFormat="1" hidden="1" spans="1:20">
      <c r="A114" s="193">
        <f>Factures!C128</f>
        <v>0</v>
      </c>
      <c r="B114" s="34"/>
      <c r="C114" s="31">
        <f t="shared" si="1"/>
        <v>1000</v>
      </c>
      <c r="D114" s="34"/>
      <c r="E114" s="34" t="str">
        <f>Factures!E128</f>
        <v>Unité</v>
      </c>
      <c r="F114" s="190">
        <f>Factures!A128</f>
        <v>1516</v>
      </c>
      <c r="G114" s="191" t="str">
        <f>Factures!B128</f>
        <v>Article no 111</v>
      </c>
      <c r="H114" s="194">
        <f>Factures!F128</f>
        <v>111</v>
      </c>
      <c r="I114" s="34">
        <f>Factures!N128</f>
        <v>0</v>
      </c>
      <c r="J114" s="198"/>
      <c r="K114" s="192">
        <f>Factures!O128</f>
        <v>0</v>
      </c>
      <c r="L114" s="192"/>
      <c r="M114" s="198">
        <f ca="1">Factures!B$13</f>
        <v>46067</v>
      </c>
      <c r="N114" s="193" t="str">
        <f>Factures!A$11</f>
        <v>Facture</v>
      </c>
      <c r="O114" s="192"/>
      <c r="P114" s="192"/>
      <c r="Q114" s="192"/>
      <c r="R114" s="198"/>
      <c r="S114" s="193"/>
      <c r="T114" s="193"/>
    </row>
    <row r="115" s="179" customFormat="1" hidden="1" spans="1:20">
      <c r="A115" s="193">
        <f>Factures!C129</f>
        <v>0</v>
      </c>
      <c r="B115" s="34"/>
      <c r="C115" s="31">
        <f t="shared" si="1"/>
        <v>1000</v>
      </c>
      <c r="D115" s="34"/>
      <c r="E115" s="34" t="str">
        <f>Factures!E129</f>
        <v>Unité</v>
      </c>
      <c r="F115" s="190">
        <f>Factures!A129</f>
        <v>1517</v>
      </c>
      <c r="G115" s="191" t="str">
        <f>Factures!B129</f>
        <v>Article no 112</v>
      </c>
      <c r="H115" s="194">
        <f>Factures!F129</f>
        <v>112</v>
      </c>
      <c r="I115" s="34">
        <f>Factures!N129</f>
        <v>0</v>
      </c>
      <c r="J115" s="198"/>
      <c r="K115" s="192">
        <f>Factures!O129</f>
        <v>0</v>
      </c>
      <c r="L115" s="192"/>
      <c r="M115" s="198">
        <f ca="1">Factures!B$13</f>
        <v>46067</v>
      </c>
      <c r="N115" s="193" t="str">
        <f>Factures!A$11</f>
        <v>Facture</v>
      </c>
      <c r="O115" s="192"/>
      <c r="P115" s="192"/>
      <c r="Q115" s="192"/>
      <c r="R115" s="198"/>
      <c r="S115" s="193"/>
      <c r="T115" s="193"/>
    </row>
    <row r="116" s="179" customFormat="1" hidden="1" spans="1:20">
      <c r="A116" s="193">
        <f>Factures!C130</f>
        <v>0</v>
      </c>
      <c r="B116" s="34"/>
      <c r="C116" s="31">
        <f t="shared" si="1"/>
        <v>1000</v>
      </c>
      <c r="D116" s="34"/>
      <c r="E116" s="34" t="str">
        <f>Factures!E130</f>
        <v>Unité</v>
      </c>
      <c r="F116" s="190">
        <f>Factures!A130</f>
        <v>1518</v>
      </c>
      <c r="G116" s="191" t="str">
        <f>Factures!B130</f>
        <v>Article no 113</v>
      </c>
      <c r="H116" s="194">
        <f>Factures!F130</f>
        <v>113</v>
      </c>
      <c r="I116" s="34">
        <f>Factures!N130</f>
        <v>0</v>
      </c>
      <c r="J116" s="198"/>
      <c r="K116" s="192">
        <f>Factures!O130</f>
        <v>0</v>
      </c>
      <c r="L116" s="192"/>
      <c r="M116" s="198">
        <f ca="1">Factures!B$13</f>
        <v>46067</v>
      </c>
      <c r="N116" s="193" t="str">
        <f>Factures!A$11</f>
        <v>Facture</v>
      </c>
      <c r="O116" s="192"/>
      <c r="P116" s="192"/>
      <c r="Q116" s="192"/>
      <c r="R116" s="198"/>
      <c r="S116" s="193"/>
      <c r="T116" s="193"/>
    </row>
    <row r="117" s="179" customFormat="1" hidden="1" spans="1:20">
      <c r="A117" s="193">
        <f>Factures!C131</f>
        <v>0</v>
      </c>
      <c r="B117" s="34"/>
      <c r="C117" s="31">
        <f t="shared" si="1"/>
        <v>1000</v>
      </c>
      <c r="D117" s="34"/>
      <c r="E117" s="34" t="str">
        <f>Factures!E131</f>
        <v>Unité</v>
      </c>
      <c r="F117" s="190">
        <f>Factures!A131</f>
        <v>1519</v>
      </c>
      <c r="G117" s="191" t="str">
        <f>Factures!B131</f>
        <v>Article no 114</v>
      </c>
      <c r="H117" s="194">
        <f>Factures!F131</f>
        <v>114</v>
      </c>
      <c r="I117" s="34">
        <f>Factures!N131</f>
        <v>0</v>
      </c>
      <c r="J117" s="198"/>
      <c r="K117" s="192">
        <f>Factures!O131</f>
        <v>0</v>
      </c>
      <c r="L117" s="192"/>
      <c r="M117" s="198">
        <f ca="1">Factures!B$13</f>
        <v>46067</v>
      </c>
      <c r="N117" s="193" t="str">
        <f>Factures!A$11</f>
        <v>Facture</v>
      </c>
      <c r="O117" s="192"/>
      <c r="P117" s="192"/>
      <c r="Q117" s="192"/>
      <c r="R117" s="198"/>
      <c r="S117" s="193"/>
      <c r="T117" s="193"/>
    </row>
    <row r="118" s="179" customFormat="1" hidden="1" spans="1:20">
      <c r="A118" s="193">
        <f>Factures!C132</f>
        <v>0</v>
      </c>
      <c r="B118" s="34"/>
      <c r="C118" s="31">
        <f t="shared" si="1"/>
        <v>1000</v>
      </c>
      <c r="D118" s="34"/>
      <c r="E118" s="34" t="str">
        <f>Factures!E132</f>
        <v>Unité</v>
      </c>
      <c r="F118" s="190">
        <f>Factures!A132</f>
        <v>1520</v>
      </c>
      <c r="G118" s="191" t="str">
        <f>Factures!B132</f>
        <v>Article no 115</v>
      </c>
      <c r="H118" s="194">
        <f>Factures!F132</f>
        <v>115</v>
      </c>
      <c r="I118" s="34">
        <f>Factures!N132</f>
        <v>0</v>
      </c>
      <c r="J118" s="198"/>
      <c r="K118" s="192">
        <f>Factures!O132</f>
        <v>0</v>
      </c>
      <c r="L118" s="192"/>
      <c r="M118" s="198">
        <f ca="1">Factures!B$13</f>
        <v>46067</v>
      </c>
      <c r="N118" s="193" t="str">
        <f>Factures!A$11</f>
        <v>Facture</v>
      </c>
      <c r="O118" s="192"/>
      <c r="P118" s="192"/>
      <c r="Q118" s="192"/>
      <c r="R118" s="198"/>
      <c r="S118" s="193"/>
      <c r="T118" s="193"/>
    </row>
    <row r="119" s="179" customFormat="1" hidden="1" spans="1:20">
      <c r="A119" s="193">
        <f>Factures!C133</f>
        <v>0</v>
      </c>
      <c r="B119" s="34"/>
      <c r="C119" s="31">
        <f t="shared" si="1"/>
        <v>1000</v>
      </c>
      <c r="D119" s="34"/>
      <c r="E119" s="34" t="str">
        <f>Factures!E133</f>
        <v>Unité</v>
      </c>
      <c r="F119" s="190">
        <f>Factures!A133</f>
        <v>1521</v>
      </c>
      <c r="G119" s="191" t="str">
        <f>Factures!B133</f>
        <v>Article no 116</v>
      </c>
      <c r="H119" s="194">
        <f>Factures!F133</f>
        <v>116</v>
      </c>
      <c r="I119" s="34">
        <f>Factures!N133</f>
        <v>0</v>
      </c>
      <c r="J119" s="198"/>
      <c r="K119" s="192">
        <f>Factures!O133</f>
        <v>0</v>
      </c>
      <c r="L119" s="192"/>
      <c r="M119" s="198">
        <f ca="1">Factures!B$13</f>
        <v>46067</v>
      </c>
      <c r="N119" s="193" t="str">
        <f>Factures!A$11</f>
        <v>Facture</v>
      </c>
      <c r="O119" s="192"/>
      <c r="P119" s="192"/>
      <c r="Q119" s="192"/>
      <c r="R119" s="198"/>
      <c r="S119" s="193"/>
      <c r="T119" s="193"/>
    </row>
    <row r="120" s="179" customFormat="1" hidden="1" spans="1:20">
      <c r="A120" s="193">
        <f>Factures!C134</f>
        <v>0</v>
      </c>
      <c r="B120" s="34"/>
      <c r="C120" s="31">
        <f t="shared" si="1"/>
        <v>1000</v>
      </c>
      <c r="D120" s="34"/>
      <c r="E120" s="34" t="str">
        <f>Factures!E134</f>
        <v>Unité</v>
      </c>
      <c r="F120" s="190">
        <f>Factures!A134</f>
        <v>1522</v>
      </c>
      <c r="G120" s="191" t="str">
        <f>Factures!B134</f>
        <v>Article no 117</v>
      </c>
      <c r="H120" s="194">
        <f>Factures!F134</f>
        <v>117</v>
      </c>
      <c r="I120" s="34">
        <f>Factures!N134</f>
        <v>0</v>
      </c>
      <c r="J120" s="198"/>
      <c r="K120" s="192">
        <f>Factures!O134</f>
        <v>0</v>
      </c>
      <c r="L120" s="192"/>
      <c r="M120" s="198">
        <f ca="1">Factures!B$13</f>
        <v>46067</v>
      </c>
      <c r="N120" s="193" t="str">
        <f>Factures!A$11</f>
        <v>Facture</v>
      </c>
      <c r="O120" s="192"/>
      <c r="P120" s="192"/>
      <c r="Q120" s="192"/>
      <c r="R120" s="198"/>
      <c r="S120" s="193"/>
      <c r="T120" s="193"/>
    </row>
    <row r="121" s="179" customFormat="1" hidden="1" spans="1:20">
      <c r="A121" s="193">
        <f>Factures!C135</f>
        <v>0</v>
      </c>
      <c r="B121" s="34"/>
      <c r="C121" s="31">
        <f t="shared" si="1"/>
        <v>1000</v>
      </c>
      <c r="D121" s="34"/>
      <c r="E121" s="34" t="str">
        <f>Factures!E135</f>
        <v>Unité</v>
      </c>
      <c r="F121" s="190">
        <f>Factures!A135</f>
        <v>1523</v>
      </c>
      <c r="G121" s="191" t="str">
        <f>Factures!B135</f>
        <v>Article no 118</v>
      </c>
      <c r="H121" s="194">
        <f>Factures!F135</f>
        <v>118</v>
      </c>
      <c r="I121" s="34">
        <f>Factures!N135</f>
        <v>0</v>
      </c>
      <c r="J121" s="198"/>
      <c r="K121" s="192">
        <f>Factures!O135</f>
        <v>0</v>
      </c>
      <c r="L121" s="192"/>
      <c r="M121" s="198">
        <f ca="1">Factures!B$13</f>
        <v>46067</v>
      </c>
      <c r="N121" s="193" t="str">
        <f>Factures!A$11</f>
        <v>Facture</v>
      </c>
      <c r="O121" s="192"/>
      <c r="P121" s="192"/>
      <c r="Q121" s="192"/>
      <c r="R121" s="198"/>
      <c r="S121" s="193"/>
      <c r="T121" s="193"/>
    </row>
    <row r="122" s="179" customFormat="1" hidden="1" spans="1:20">
      <c r="A122" s="193">
        <f>Factures!C136</f>
        <v>0</v>
      </c>
      <c r="B122" s="34"/>
      <c r="C122" s="31">
        <f t="shared" si="1"/>
        <v>1000</v>
      </c>
      <c r="D122" s="34"/>
      <c r="E122" s="34" t="str">
        <f>Factures!E136</f>
        <v>Unité</v>
      </c>
      <c r="F122" s="190">
        <f>Factures!A136</f>
        <v>1524</v>
      </c>
      <c r="G122" s="191" t="str">
        <f>Factures!B136</f>
        <v>Article no 119</v>
      </c>
      <c r="H122" s="194">
        <f>Factures!F136</f>
        <v>119</v>
      </c>
      <c r="I122" s="34">
        <f>Factures!N136</f>
        <v>0</v>
      </c>
      <c r="J122" s="198"/>
      <c r="K122" s="192">
        <f>Factures!O136</f>
        <v>0</v>
      </c>
      <c r="L122" s="192"/>
      <c r="M122" s="198">
        <f ca="1">Factures!B$13</f>
        <v>46067</v>
      </c>
      <c r="N122" s="193" t="str">
        <f>Factures!A$11</f>
        <v>Facture</v>
      </c>
      <c r="O122" s="192"/>
      <c r="P122" s="192"/>
      <c r="Q122" s="192"/>
      <c r="R122" s="198"/>
      <c r="S122" s="193"/>
      <c r="T122" s="193"/>
    </row>
    <row r="123" s="179" customFormat="1" hidden="1" spans="1:20">
      <c r="A123" s="193">
        <f>Factures!C137</f>
        <v>0</v>
      </c>
      <c r="B123" s="34"/>
      <c r="C123" s="31">
        <f t="shared" si="1"/>
        <v>1000</v>
      </c>
      <c r="D123" s="34"/>
      <c r="E123" s="34" t="str">
        <f>Factures!E137</f>
        <v>Unité</v>
      </c>
      <c r="F123" s="190">
        <f>Factures!A137</f>
        <v>1525</v>
      </c>
      <c r="G123" s="191" t="str">
        <f>Factures!B137</f>
        <v>Article no 120 &gt;RuptureSuivraMars2x</v>
      </c>
      <c r="H123" s="194">
        <f>Factures!F137</f>
        <v>120</v>
      </c>
      <c r="I123" s="34">
        <f>Factures!N137</f>
        <v>0</v>
      </c>
      <c r="J123" s="198"/>
      <c r="K123" s="192">
        <f>Factures!O137</f>
        <v>0</v>
      </c>
      <c r="L123" s="192"/>
      <c r="M123" s="198">
        <f ca="1">Factures!B$13</f>
        <v>46067</v>
      </c>
      <c r="N123" s="193" t="str">
        <f>Factures!A$11</f>
        <v>Facture</v>
      </c>
      <c r="O123" s="192"/>
      <c r="P123" s="192"/>
      <c r="Q123" s="192"/>
      <c r="R123" s="198"/>
      <c r="S123" s="193"/>
      <c r="T123" s="193"/>
    </row>
    <row r="124" s="179" customFormat="1" hidden="1" spans="1:20">
      <c r="A124" s="193">
        <f>Factures!C138</f>
        <v>0</v>
      </c>
      <c r="B124" s="34"/>
      <c r="C124" s="31">
        <f t="shared" si="1"/>
        <v>1000</v>
      </c>
      <c r="D124" s="34"/>
      <c r="E124" s="34" t="str">
        <f>Factures!E138</f>
        <v>Unité</v>
      </c>
      <c r="F124" s="190">
        <f>Factures!A138</f>
        <v>1526</v>
      </c>
      <c r="G124" s="191" t="str">
        <f>Factures!B138</f>
        <v>Article no 121</v>
      </c>
      <c r="H124" s="194">
        <f>Factures!F138</f>
        <v>121</v>
      </c>
      <c r="I124" s="34">
        <f>Factures!N138</f>
        <v>0</v>
      </c>
      <c r="J124" s="198"/>
      <c r="K124" s="192">
        <f>Factures!O138</f>
        <v>0</v>
      </c>
      <c r="L124" s="192"/>
      <c r="M124" s="198">
        <f ca="1">Factures!B$13</f>
        <v>46067</v>
      </c>
      <c r="N124" s="193" t="str">
        <f>Factures!A$11</f>
        <v>Facture</v>
      </c>
      <c r="O124" s="192"/>
      <c r="P124" s="192"/>
      <c r="Q124" s="192"/>
      <c r="R124" s="198"/>
      <c r="S124" s="193"/>
      <c r="T124" s="193"/>
    </row>
    <row r="125" s="179" customFormat="1" hidden="1" spans="1:20">
      <c r="A125" s="193">
        <f>Factures!C139</f>
        <v>0</v>
      </c>
      <c r="B125" s="34"/>
      <c r="C125" s="31">
        <f t="shared" si="1"/>
        <v>1000</v>
      </c>
      <c r="D125" s="34"/>
      <c r="E125" s="34" t="str">
        <f>Factures!E139</f>
        <v>Unité</v>
      </c>
      <c r="F125" s="190">
        <f>Factures!A139</f>
        <v>1527</v>
      </c>
      <c r="G125" s="191" t="str">
        <f>Factures!B139</f>
        <v>Article no 122</v>
      </c>
      <c r="H125" s="194">
        <f>Factures!F139</f>
        <v>122</v>
      </c>
      <c r="I125" s="34">
        <f>Factures!N139</f>
        <v>0</v>
      </c>
      <c r="J125" s="198"/>
      <c r="K125" s="192">
        <f>Factures!O139</f>
        <v>0</v>
      </c>
      <c r="L125" s="192"/>
      <c r="M125" s="198">
        <f ca="1">Factures!B$13</f>
        <v>46067</v>
      </c>
      <c r="N125" s="193" t="str">
        <f>Factures!A$11</f>
        <v>Facture</v>
      </c>
      <c r="O125" s="192"/>
      <c r="P125" s="192"/>
      <c r="Q125" s="192"/>
      <c r="R125" s="198"/>
      <c r="S125" s="193"/>
      <c r="T125" s="193"/>
    </row>
    <row r="126" s="179" customFormat="1" hidden="1" spans="1:20">
      <c r="A126" s="193">
        <f>Factures!C140</f>
        <v>0</v>
      </c>
      <c r="B126" s="34"/>
      <c r="C126" s="31">
        <f t="shared" si="1"/>
        <v>1000</v>
      </c>
      <c r="D126" s="34"/>
      <c r="E126" s="34" t="str">
        <f>Factures!E140</f>
        <v>Unité</v>
      </c>
      <c r="F126" s="190">
        <f>Factures!A140</f>
        <v>1528</v>
      </c>
      <c r="G126" s="191" t="str">
        <f>Factures!B140</f>
        <v>Article no 123</v>
      </c>
      <c r="H126" s="194">
        <f>Factures!F140</f>
        <v>123</v>
      </c>
      <c r="I126" s="34">
        <f>Factures!N140</f>
        <v>0</v>
      </c>
      <c r="J126" s="198"/>
      <c r="K126" s="192">
        <f>Factures!O140</f>
        <v>0</v>
      </c>
      <c r="L126" s="192"/>
      <c r="M126" s="198">
        <f ca="1">Factures!B$13</f>
        <v>46067</v>
      </c>
      <c r="N126" s="193" t="str">
        <f>Factures!A$11</f>
        <v>Facture</v>
      </c>
      <c r="O126" s="192"/>
      <c r="P126" s="192"/>
      <c r="Q126" s="192"/>
      <c r="R126" s="198"/>
      <c r="S126" s="193"/>
      <c r="T126" s="193"/>
    </row>
    <row r="127" s="179" customFormat="1" hidden="1" spans="1:20">
      <c r="A127" s="193">
        <f>Factures!C141</f>
        <v>0</v>
      </c>
      <c r="B127" s="34"/>
      <c r="C127" s="31">
        <f t="shared" si="1"/>
        <v>1000</v>
      </c>
      <c r="D127" s="34"/>
      <c r="E127" s="34" t="str">
        <f>Factures!E141</f>
        <v>Unité</v>
      </c>
      <c r="F127" s="190">
        <f>Factures!A141</f>
        <v>1529</v>
      </c>
      <c r="G127" s="191" t="str">
        <f>Factures!B141</f>
        <v>Article no 124</v>
      </c>
      <c r="H127" s="194">
        <f>Factures!F141</f>
        <v>124</v>
      </c>
      <c r="I127" s="34">
        <f>Factures!N141</f>
        <v>0</v>
      </c>
      <c r="J127" s="198"/>
      <c r="K127" s="192">
        <f>Factures!O141</f>
        <v>0</v>
      </c>
      <c r="L127" s="192"/>
      <c r="M127" s="198">
        <f ca="1">Factures!B$13</f>
        <v>46067</v>
      </c>
      <c r="N127" s="193" t="str">
        <f>Factures!A$11</f>
        <v>Facture</v>
      </c>
      <c r="O127" s="192"/>
      <c r="P127" s="192"/>
      <c r="Q127" s="192"/>
      <c r="R127" s="198"/>
      <c r="S127" s="193"/>
      <c r="T127" s="193"/>
    </row>
    <row r="128" s="179" customFormat="1" hidden="1" spans="1:20">
      <c r="A128" s="193">
        <f>Factures!C142</f>
        <v>0</v>
      </c>
      <c r="B128" s="34"/>
      <c r="C128" s="31">
        <f t="shared" si="1"/>
        <v>1000</v>
      </c>
      <c r="D128" s="34"/>
      <c r="E128" s="34" t="str">
        <f>Factures!E142</f>
        <v>Unité</v>
      </c>
      <c r="F128" s="190">
        <f>Factures!A142</f>
        <v>1530</v>
      </c>
      <c r="G128" s="191" t="str">
        <f>Factures!B142</f>
        <v>Article no 125</v>
      </c>
      <c r="H128" s="194">
        <f>Factures!F142</f>
        <v>125</v>
      </c>
      <c r="I128" s="34">
        <f>Factures!N142</f>
        <v>0</v>
      </c>
      <c r="J128" s="198"/>
      <c r="K128" s="192">
        <f>Factures!O142</f>
        <v>0</v>
      </c>
      <c r="L128" s="192"/>
      <c r="M128" s="198">
        <f ca="1">Factures!B$13</f>
        <v>46067</v>
      </c>
      <c r="N128" s="193" t="str">
        <f>Factures!A$11</f>
        <v>Facture</v>
      </c>
      <c r="O128" s="192"/>
      <c r="P128" s="192"/>
      <c r="Q128" s="192"/>
      <c r="R128" s="198"/>
      <c r="S128" s="193"/>
      <c r="T128" s="193"/>
    </row>
    <row r="129" s="179" customFormat="1" hidden="1" spans="1:20">
      <c r="A129" s="193">
        <f>Factures!C143</f>
        <v>0</v>
      </c>
      <c r="B129" s="34"/>
      <c r="C129" s="31">
        <f t="shared" si="1"/>
        <v>1000</v>
      </c>
      <c r="D129" s="34"/>
      <c r="E129" s="34" t="str">
        <f>Factures!E143</f>
        <v>Unité</v>
      </c>
      <c r="F129" s="190">
        <f>Factures!A143</f>
        <v>1531</v>
      </c>
      <c r="G129" s="191" t="str">
        <f>Factures!B143</f>
        <v>Article no 126</v>
      </c>
      <c r="H129" s="194">
        <f>Factures!F143</f>
        <v>126</v>
      </c>
      <c r="I129" s="34">
        <f>Factures!N143</f>
        <v>0</v>
      </c>
      <c r="J129" s="198"/>
      <c r="K129" s="192">
        <f>Factures!O143</f>
        <v>0</v>
      </c>
      <c r="L129" s="192"/>
      <c r="M129" s="198">
        <f ca="1">Factures!B$13</f>
        <v>46067</v>
      </c>
      <c r="N129" s="193" t="str">
        <f>Factures!A$11</f>
        <v>Facture</v>
      </c>
      <c r="O129" s="192"/>
      <c r="P129" s="192"/>
      <c r="Q129" s="192"/>
      <c r="R129" s="198"/>
      <c r="S129" s="193"/>
      <c r="T129" s="193"/>
    </row>
    <row r="130" s="179" customFormat="1" hidden="1" spans="1:20">
      <c r="A130" s="193">
        <f>Factures!C144</f>
        <v>0</v>
      </c>
      <c r="B130" s="34"/>
      <c r="C130" s="31">
        <f t="shared" si="1"/>
        <v>1000</v>
      </c>
      <c r="D130" s="34"/>
      <c r="E130" s="34" t="str">
        <f>Factures!E144</f>
        <v>Unité</v>
      </c>
      <c r="F130" s="190">
        <f>Factures!A144</f>
        <v>1532</v>
      </c>
      <c r="G130" s="191" t="str">
        <f>Factures!B144</f>
        <v>Article no 127</v>
      </c>
      <c r="H130" s="194">
        <f>Factures!F144</f>
        <v>127</v>
      </c>
      <c r="I130" s="34">
        <f>Factures!N144</f>
        <v>0</v>
      </c>
      <c r="J130" s="198"/>
      <c r="K130" s="192">
        <f>Factures!O144</f>
        <v>0</v>
      </c>
      <c r="L130" s="192"/>
      <c r="M130" s="198">
        <f ca="1">Factures!B$13</f>
        <v>46067</v>
      </c>
      <c r="N130" s="193" t="str">
        <f>Factures!A$11</f>
        <v>Facture</v>
      </c>
      <c r="O130" s="192"/>
      <c r="P130" s="192"/>
      <c r="Q130" s="192"/>
      <c r="R130" s="198"/>
      <c r="S130" s="193"/>
      <c r="T130" s="193"/>
    </row>
    <row r="131" s="179" customFormat="1" hidden="1" spans="1:20">
      <c r="A131" s="193">
        <f>Factures!C145</f>
        <v>0</v>
      </c>
      <c r="B131" s="34"/>
      <c r="C131" s="31">
        <f t="shared" ref="C131:C194" si="2">C$2</f>
        <v>1000</v>
      </c>
      <c r="D131" s="34"/>
      <c r="E131" s="34" t="str">
        <f>Factures!E145</f>
        <v>Unité</v>
      </c>
      <c r="F131" s="190">
        <f>Factures!A145</f>
        <v>1533</v>
      </c>
      <c r="G131" s="191" t="str">
        <f>Factures!B145</f>
        <v>Article no 128</v>
      </c>
      <c r="H131" s="194">
        <f>Factures!F145</f>
        <v>128</v>
      </c>
      <c r="I131" s="34">
        <f>Factures!N145</f>
        <v>0</v>
      </c>
      <c r="J131" s="198"/>
      <c r="K131" s="192">
        <f>Factures!O145</f>
        <v>0</v>
      </c>
      <c r="L131" s="192"/>
      <c r="M131" s="198">
        <f ca="1">Factures!B$13</f>
        <v>46067</v>
      </c>
      <c r="N131" s="193" t="str">
        <f>Factures!A$11</f>
        <v>Facture</v>
      </c>
      <c r="O131" s="192"/>
      <c r="P131" s="192"/>
      <c r="Q131" s="192"/>
      <c r="R131" s="198"/>
      <c r="S131" s="193"/>
      <c r="T131" s="193"/>
    </row>
    <row r="132" s="179" customFormat="1" hidden="1" spans="1:20">
      <c r="A132" s="193">
        <f>Factures!C146</f>
        <v>0</v>
      </c>
      <c r="B132" s="34"/>
      <c r="C132" s="31">
        <f t="shared" si="2"/>
        <v>1000</v>
      </c>
      <c r="D132" s="34"/>
      <c r="E132" s="34" t="str">
        <f>Factures!E146</f>
        <v>Unité</v>
      </c>
      <c r="F132" s="190">
        <f>Factures!A146</f>
        <v>1534</v>
      </c>
      <c r="G132" s="191" t="str">
        <f>Factures!B146</f>
        <v>Article no 129</v>
      </c>
      <c r="H132" s="194">
        <f>Factures!F146</f>
        <v>129</v>
      </c>
      <c r="I132" s="34">
        <f>Factures!N146</f>
        <v>0</v>
      </c>
      <c r="J132" s="198"/>
      <c r="K132" s="192">
        <f>Factures!O146</f>
        <v>0</v>
      </c>
      <c r="L132" s="192"/>
      <c r="M132" s="198">
        <f ca="1">Factures!B$13</f>
        <v>46067</v>
      </c>
      <c r="N132" s="193" t="str">
        <f>Factures!A$11</f>
        <v>Facture</v>
      </c>
      <c r="O132" s="192"/>
      <c r="P132" s="192"/>
      <c r="Q132" s="192"/>
      <c r="R132" s="198"/>
      <c r="S132" s="193"/>
      <c r="T132" s="193"/>
    </row>
    <row r="133" s="179" customFormat="1" hidden="1" spans="1:20">
      <c r="A133" s="193">
        <f>Factures!C147</f>
        <v>0</v>
      </c>
      <c r="B133" s="34"/>
      <c r="C133" s="31">
        <f t="shared" si="2"/>
        <v>1000</v>
      </c>
      <c r="D133" s="34"/>
      <c r="E133" s="34" t="str">
        <f>Factures!E147</f>
        <v>Unité</v>
      </c>
      <c r="F133" s="190">
        <f>Factures!A147</f>
        <v>1535</v>
      </c>
      <c r="G133" s="191" t="str">
        <f>Factures!B147</f>
        <v>Article no 130 &gt;RuptureSuivraJuin1x</v>
      </c>
      <c r="H133" s="194">
        <f>Factures!F147</f>
        <v>130</v>
      </c>
      <c r="I133" s="34">
        <f>Factures!N147</f>
        <v>0</v>
      </c>
      <c r="J133" s="198"/>
      <c r="K133" s="192">
        <f>Factures!O147</f>
        <v>0</v>
      </c>
      <c r="L133" s="192"/>
      <c r="M133" s="198">
        <f ca="1">Factures!B$13</f>
        <v>46067</v>
      </c>
      <c r="N133" s="193" t="str">
        <f>Factures!A$11</f>
        <v>Facture</v>
      </c>
      <c r="O133" s="192"/>
      <c r="P133" s="192"/>
      <c r="Q133" s="192"/>
      <c r="R133" s="198"/>
      <c r="S133" s="193"/>
      <c r="T133" s="193"/>
    </row>
    <row r="134" s="179" customFormat="1" hidden="1" spans="1:20">
      <c r="A134" s="193">
        <f>Factures!C148</f>
        <v>0</v>
      </c>
      <c r="B134" s="34"/>
      <c r="C134" s="31">
        <f t="shared" si="2"/>
        <v>1000</v>
      </c>
      <c r="D134" s="34"/>
      <c r="E134" s="34" t="str">
        <f>Factures!E148</f>
        <v>Unité</v>
      </c>
      <c r="F134" s="190">
        <f>Factures!A148</f>
        <v>1536</v>
      </c>
      <c r="G134" s="191" t="str">
        <f>Factures!B148</f>
        <v>Article no 131</v>
      </c>
      <c r="H134" s="194">
        <f>Factures!F148</f>
        <v>131</v>
      </c>
      <c r="I134" s="34">
        <f>Factures!N148</f>
        <v>0</v>
      </c>
      <c r="J134" s="198"/>
      <c r="K134" s="192">
        <f>Factures!O148</f>
        <v>0</v>
      </c>
      <c r="L134" s="192"/>
      <c r="M134" s="198">
        <f ca="1">Factures!B$13</f>
        <v>46067</v>
      </c>
      <c r="N134" s="193" t="str">
        <f>Factures!A$11</f>
        <v>Facture</v>
      </c>
      <c r="O134" s="192"/>
      <c r="P134" s="192"/>
      <c r="Q134" s="192"/>
      <c r="R134" s="198"/>
      <c r="S134" s="193"/>
      <c r="T134" s="193"/>
    </row>
    <row r="135" s="179" customFormat="1" hidden="1" spans="1:20">
      <c r="A135" s="193">
        <f>Factures!C149</f>
        <v>0</v>
      </c>
      <c r="B135" s="34"/>
      <c r="C135" s="31">
        <f t="shared" si="2"/>
        <v>1000</v>
      </c>
      <c r="D135" s="34"/>
      <c r="E135" s="34" t="str">
        <f>Factures!E149</f>
        <v>Unité</v>
      </c>
      <c r="F135" s="190">
        <f>Factures!A149</f>
        <v>1537</v>
      </c>
      <c r="G135" s="191" t="str">
        <f>Factures!B149</f>
        <v>Article no 132</v>
      </c>
      <c r="H135" s="194">
        <f>Factures!F149</f>
        <v>132</v>
      </c>
      <c r="I135" s="34">
        <f>Factures!N149</f>
        <v>0</v>
      </c>
      <c r="J135" s="198"/>
      <c r="K135" s="192">
        <f>Factures!O149</f>
        <v>0</v>
      </c>
      <c r="L135" s="192"/>
      <c r="M135" s="198">
        <f ca="1">Factures!B$13</f>
        <v>46067</v>
      </c>
      <c r="N135" s="193" t="str">
        <f>Factures!A$11</f>
        <v>Facture</v>
      </c>
      <c r="O135" s="192"/>
      <c r="P135" s="192"/>
      <c r="Q135" s="192"/>
      <c r="R135" s="198"/>
      <c r="S135" s="193"/>
      <c r="T135" s="193"/>
    </row>
    <row r="136" s="179" customFormat="1" hidden="1" spans="1:20">
      <c r="A136" s="193">
        <f>Factures!C150</f>
        <v>0</v>
      </c>
      <c r="B136" s="34"/>
      <c r="C136" s="31">
        <f t="shared" si="2"/>
        <v>1000</v>
      </c>
      <c r="D136" s="34"/>
      <c r="E136" s="34" t="str">
        <f>Factures!E150</f>
        <v>Unité</v>
      </c>
      <c r="F136" s="190">
        <f>Factures!A150</f>
        <v>1538</v>
      </c>
      <c r="G136" s="191" t="str">
        <f>Factures!B150</f>
        <v>Article no 133</v>
      </c>
      <c r="H136" s="194">
        <f>Factures!F150</f>
        <v>133</v>
      </c>
      <c r="I136" s="34">
        <f>Factures!N150</f>
        <v>0</v>
      </c>
      <c r="J136" s="198"/>
      <c r="K136" s="192">
        <f>Factures!O150</f>
        <v>0</v>
      </c>
      <c r="L136" s="192"/>
      <c r="M136" s="198">
        <f ca="1">Factures!B$13</f>
        <v>46067</v>
      </c>
      <c r="N136" s="193" t="str">
        <f>Factures!A$11</f>
        <v>Facture</v>
      </c>
      <c r="O136" s="192"/>
      <c r="P136" s="192"/>
      <c r="Q136" s="192"/>
      <c r="R136" s="198"/>
      <c r="S136" s="193"/>
      <c r="T136" s="193"/>
    </row>
    <row r="137" s="179" customFormat="1" hidden="1" spans="1:20">
      <c r="A137" s="193">
        <f>Factures!C151</f>
        <v>0</v>
      </c>
      <c r="B137" s="34"/>
      <c r="C137" s="31">
        <f t="shared" si="2"/>
        <v>1000</v>
      </c>
      <c r="D137" s="34"/>
      <c r="E137" s="34" t="str">
        <f>Factures!E151</f>
        <v>Unité</v>
      </c>
      <c r="F137" s="190">
        <f>Factures!A151</f>
        <v>1539</v>
      </c>
      <c r="G137" s="191" t="str">
        <f>Factures!B151</f>
        <v>Article no 134</v>
      </c>
      <c r="H137" s="194">
        <f>Factures!F151</f>
        <v>134</v>
      </c>
      <c r="I137" s="34">
        <f>Factures!N151</f>
        <v>0</v>
      </c>
      <c r="J137" s="198"/>
      <c r="K137" s="192">
        <f>Factures!O151</f>
        <v>0</v>
      </c>
      <c r="L137" s="192"/>
      <c r="M137" s="198">
        <f ca="1">Factures!B$13</f>
        <v>46067</v>
      </c>
      <c r="N137" s="193" t="str">
        <f>Factures!A$11</f>
        <v>Facture</v>
      </c>
      <c r="O137" s="192"/>
      <c r="P137" s="192"/>
      <c r="Q137" s="192"/>
      <c r="R137" s="198"/>
      <c r="S137" s="193"/>
      <c r="T137" s="193"/>
    </row>
    <row r="138" s="179" customFormat="1" hidden="1" spans="1:20">
      <c r="A138" s="193">
        <f>Factures!C152</f>
        <v>0</v>
      </c>
      <c r="B138" s="34"/>
      <c r="C138" s="31">
        <f t="shared" si="2"/>
        <v>1000</v>
      </c>
      <c r="D138" s="34"/>
      <c r="E138" s="34" t="str">
        <f>Factures!E152</f>
        <v>Unité</v>
      </c>
      <c r="F138" s="190">
        <f>Factures!A152</f>
        <v>1540</v>
      </c>
      <c r="G138" s="191" t="str">
        <f>Factures!B152</f>
        <v>Article no 135</v>
      </c>
      <c r="H138" s="194">
        <f>Factures!F152</f>
        <v>135</v>
      </c>
      <c r="I138" s="34">
        <f>Factures!N152</f>
        <v>0</v>
      </c>
      <c r="J138" s="198"/>
      <c r="K138" s="192">
        <f>Factures!O152</f>
        <v>0</v>
      </c>
      <c r="L138" s="192"/>
      <c r="M138" s="198">
        <f ca="1">Factures!B$13</f>
        <v>46067</v>
      </c>
      <c r="N138" s="193" t="str">
        <f>Factures!A$11</f>
        <v>Facture</v>
      </c>
      <c r="O138" s="192"/>
      <c r="P138" s="192"/>
      <c r="Q138" s="192"/>
      <c r="R138" s="198"/>
      <c r="S138" s="193"/>
      <c r="T138" s="193"/>
    </row>
    <row r="139" s="179" customFormat="1" hidden="1" spans="1:20">
      <c r="A139" s="193">
        <f>Factures!C153</f>
        <v>0</v>
      </c>
      <c r="B139" s="34"/>
      <c r="C139" s="31">
        <f t="shared" si="2"/>
        <v>1000</v>
      </c>
      <c r="D139" s="34"/>
      <c r="E139" s="34" t="str">
        <f>Factures!E153</f>
        <v>Unité</v>
      </c>
      <c r="F139" s="190">
        <f>Factures!A153</f>
        <v>1541</v>
      </c>
      <c r="G139" s="191" t="str">
        <f>Factures!B153</f>
        <v>Article no 136</v>
      </c>
      <c r="H139" s="194">
        <f>Factures!F153</f>
        <v>136</v>
      </c>
      <c r="I139" s="34">
        <f>Factures!N153</f>
        <v>0</v>
      </c>
      <c r="J139" s="198"/>
      <c r="K139" s="192">
        <f>Factures!O153</f>
        <v>0</v>
      </c>
      <c r="L139" s="192"/>
      <c r="M139" s="198">
        <f ca="1">Factures!B$13</f>
        <v>46067</v>
      </c>
      <c r="N139" s="193" t="str">
        <f>Factures!A$11</f>
        <v>Facture</v>
      </c>
      <c r="O139" s="192"/>
      <c r="P139" s="192"/>
      <c r="Q139" s="192"/>
      <c r="R139" s="198"/>
      <c r="S139" s="193"/>
      <c r="T139" s="193"/>
    </row>
    <row r="140" s="179" customFormat="1" hidden="1" spans="1:20">
      <c r="A140" s="193">
        <f>Factures!C154</f>
        <v>0</v>
      </c>
      <c r="B140" s="34"/>
      <c r="C140" s="31">
        <f t="shared" si="2"/>
        <v>1000</v>
      </c>
      <c r="D140" s="34"/>
      <c r="E140" s="34" t="str">
        <f>Factures!E154</f>
        <v>Unité</v>
      </c>
      <c r="F140" s="190">
        <f>Factures!A154</f>
        <v>1542</v>
      </c>
      <c r="G140" s="191" t="str">
        <f>Factures!B154</f>
        <v>Article no 137</v>
      </c>
      <c r="H140" s="194">
        <f>Factures!F154</f>
        <v>137</v>
      </c>
      <c r="I140" s="34">
        <f>Factures!N154</f>
        <v>0</v>
      </c>
      <c r="J140" s="198"/>
      <c r="K140" s="192">
        <f>Factures!O154</f>
        <v>0</v>
      </c>
      <c r="L140" s="192"/>
      <c r="M140" s="198">
        <f ca="1">Factures!B$13</f>
        <v>46067</v>
      </c>
      <c r="N140" s="193" t="str">
        <f>Factures!A$11</f>
        <v>Facture</v>
      </c>
      <c r="O140" s="192"/>
      <c r="P140" s="192"/>
      <c r="Q140" s="192"/>
      <c r="R140" s="198"/>
      <c r="S140" s="193"/>
      <c r="T140" s="193"/>
    </row>
    <row r="141" s="179" customFormat="1" hidden="1" spans="1:20">
      <c r="A141" s="193">
        <f>Factures!C155</f>
        <v>0</v>
      </c>
      <c r="B141" s="34"/>
      <c r="C141" s="31">
        <f t="shared" si="2"/>
        <v>1000</v>
      </c>
      <c r="D141" s="34"/>
      <c r="E141" s="34" t="str">
        <f>Factures!E155</f>
        <v>Unité</v>
      </c>
      <c r="F141" s="190">
        <f>Factures!A155</f>
        <v>1543</v>
      </c>
      <c r="G141" s="191" t="str">
        <f>Factures!B155</f>
        <v>Article no 138</v>
      </c>
      <c r="H141" s="194">
        <f>Factures!F155</f>
        <v>138</v>
      </c>
      <c r="I141" s="34">
        <f>Factures!N155</f>
        <v>0</v>
      </c>
      <c r="J141" s="198"/>
      <c r="K141" s="192">
        <f>Factures!O155</f>
        <v>0</v>
      </c>
      <c r="L141" s="192"/>
      <c r="M141" s="198">
        <f ca="1">Factures!B$13</f>
        <v>46067</v>
      </c>
      <c r="N141" s="193" t="str">
        <f>Factures!A$11</f>
        <v>Facture</v>
      </c>
      <c r="O141" s="192"/>
      <c r="P141" s="192"/>
      <c r="Q141" s="192"/>
      <c r="R141" s="198"/>
      <c r="S141" s="193"/>
      <c r="T141" s="193"/>
    </row>
    <row r="142" s="179" customFormat="1" hidden="1" spans="1:20">
      <c r="A142" s="193">
        <f>Factures!C156</f>
        <v>0</v>
      </c>
      <c r="B142" s="34"/>
      <c r="C142" s="31">
        <f t="shared" si="2"/>
        <v>1000</v>
      </c>
      <c r="D142" s="34"/>
      <c r="E142" s="34" t="str">
        <f>Factures!E156</f>
        <v>Unité</v>
      </c>
      <c r="F142" s="190">
        <f>Factures!A156</f>
        <v>1544</v>
      </c>
      <c r="G142" s="191" t="str">
        <f>Factures!B156</f>
        <v>Article no 139</v>
      </c>
      <c r="H142" s="194">
        <f>Factures!F156</f>
        <v>139</v>
      </c>
      <c r="I142" s="34">
        <f>Factures!N156</f>
        <v>0</v>
      </c>
      <c r="J142" s="198"/>
      <c r="K142" s="192">
        <f>Factures!O156</f>
        <v>0</v>
      </c>
      <c r="L142" s="192"/>
      <c r="M142" s="198">
        <f ca="1">Factures!B$13</f>
        <v>46067</v>
      </c>
      <c r="N142" s="193" t="str">
        <f>Factures!A$11</f>
        <v>Facture</v>
      </c>
      <c r="O142" s="192"/>
      <c r="P142" s="192"/>
      <c r="Q142" s="192"/>
      <c r="R142" s="198"/>
      <c r="S142" s="193"/>
      <c r="T142" s="193"/>
    </row>
    <row r="143" s="179" customFormat="1" hidden="1" spans="1:20">
      <c r="A143" s="193">
        <f>Factures!C157</f>
        <v>0</v>
      </c>
      <c r="B143" s="34"/>
      <c r="C143" s="31">
        <f t="shared" si="2"/>
        <v>1000</v>
      </c>
      <c r="D143" s="34"/>
      <c r="E143" s="34" t="str">
        <f>Factures!E157</f>
        <v>Unité</v>
      </c>
      <c r="F143" s="190">
        <f>Factures!A157</f>
        <v>1545</v>
      </c>
      <c r="G143" s="191" t="str">
        <f>Factures!B157</f>
        <v>Article no 140</v>
      </c>
      <c r="H143" s="194">
        <f>Factures!F157</f>
        <v>140</v>
      </c>
      <c r="I143" s="34">
        <f>Factures!N157</f>
        <v>0</v>
      </c>
      <c r="J143" s="198"/>
      <c r="K143" s="192">
        <f>Factures!O157</f>
        <v>0</v>
      </c>
      <c r="L143" s="192"/>
      <c r="M143" s="198">
        <f ca="1">Factures!B$13</f>
        <v>46067</v>
      </c>
      <c r="N143" s="193" t="str">
        <f>Factures!A$11</f>
        <v>Facture</v>
      </c>
      <c r="O143" s="192"/>
      <c r="P143" s="192"/>
      <c r="Q143" s="192"/>
      <c r="R143" s="198"/>
      <c r="S143" s="193"/>
      <c r="T143" s="193"/>
    </row>
    <row r="144" s="179" customFormat="1" hidden="1" spans="1:20">
      <c r="A144" s="193">
        <f>Factures!C158</f>
        <v>0</v>
      </c>
      <c r="B144" s="34"/>
      <c r="C144" s="31">
        <f t="shared" si="2"/>
        <v>1000</v>
      </c>
      <c r="D144" s="34"/>
      <c r="E144" s="34" t="str">
        <f>Factures!E158</f>
        <v>Unité</v>
      </c>
      <c r="F144" s="190">
        <f>Factures!A158</f>
        <v>1546</v>
      </c>
      <c r="G144" s="191" t="str">
        <f>Factures!B158</f>
        <v>Article no 141</v>
      </c>
      <c r="H144" s="194">
        <f>Factures!F158</f>
        <v>141</v>
      </c>
      <c r="I144" s="34">
        <f>Factures!N158</f>
        <v>0</v>
      </c>
      <c r="J144" s="198"/>
      <c r="K144" s="192">
        <f>Factures!O158</f>
        <v>0</v>
      </c>
      <c r="L144" s="192"/>
      <c r="M144" s="198">
        <f ca="1">Factures!B$13</f>
        <v>46067</v>
      </c>
      <c r="N144" s="193" t="str">
        <f>Factures!A$11</f>
        <v>Facture</v>
      </c>
      <c r="O144" s="192"/>
      <c r="P144" s="192"/>
      <c r="Q144" s="192"/>
      <c r="R144" s="198"/>
      <c r="S144" s="193"/>
      <c r="T144" s="193"/>
    </row>
    <row r="145" s="179" customFormat="1" hidden="1" spans="1:20">
      <c r="A145" s="193">
        <f>Factures!C159</f>
        <v>0</v>
      </c>
      <c r="B145" s="34"/>
      <c r="C145" s="31">
        <f t="shared" si="2"/>
        <v>1000</v>
      </c>
      <c r="D145" s="34"/>
      <c r="E145" s="34" t="str">
        <f>Factures!E159</f>
        <v>Unité</v>
      </c>
      <c r="F145" s="190">
        <f>Factures!A159</f>
        <v>1547</v>
      </c>
      <c r="G145" s="191" t="str">
        <f>Factures!B159</f>
        <v>Article no 142</v>
      </c>
      <c r="H145" s="194">
        <f>Factures!F159</f>
        <v>142</v>
      </c>
      <c r="I145" s="34">
        <f>Factures!N159</f>
        <v>0</v>
      </c>
      <c r="J145" s="198"/>
      <c r="K145" s="192">
        <f>Factures!O159</f>
        <v>0</v>
      </c>
      <c r="L145" s="192"/>
      <c r="M145" s="198">
        <f ca="1">Factures!B$13</f>
        <v>46067</v>
      </c>
      <c r="N145" s="193" t="str">
        <f>Factures!A$11</f>
        <v>Facture</v>
      </c>
      <c r="O145" s="192"/>
      <c r="P145" s="192"/>
      <c r="Q145" s="192"/>
      <c r="R145" s="198"/>
      <c r="S145" s="193"/>
      <c r="T145" s="193"/>
    </row>
    <row r="146" s="179" customFormat="1" hidden="1" spans="1:20">
      <c r="A146" s="193">
        <f>Factures!C160</f>
        <v>0</v>
      </c>
      <c r="B146" s="34"/>
      <c r="C146" s="31">
        <f t="shared" si="2"/>
        <v>1000</v>
      </c>
      <c r="D146" s="34"/>
      <c r="E146" s="34" t="str">
        <f>Factures!E160</f>
        <v>Unité</v>
      </c>
      <c r="F146" s="190">
        <f>Factures!A160</f>
        <v>1548</v>
      </c>
      <c r="G146" s="191" t="str">
        <f>Factures!B160</f>
        <v>Article no 143</v>
      </c>
      <c r="H146" s="194">
        <f>Factures!F160</f>
        <v>143</v>
      </c>
      <c r="I146" s="34">
        <f>Factures!N160</f>
        <v>0</v>
      </c>
      <c r="J146" s="198"/>
      <c r="K146" s="192">
        <f>Factures!O160</f>
        <v>0</v>
      </c>
      <c r="L146" s="192"/>
      <c r="M146" s="198">
        <f ca="1">Factures!B$13</f>
        <v>46067</v>
      </c>
      <c r="N146" s="193" t="str">
        <f>Factures!A$11</f>
        <v>Facture</v>
      </c>
      <c r="O146" s="192"/>
      <c r="P146" s="192"/>
      <c r="Q146" s="192"/>
      <c r="R146" s="198"/>
      <c r="S146" s="193"/>
      <c r="T146" s="193"/>
    </row>
    <row r="147" s="179" customFormat="1" hidden="1" spans="1:20">
      <c r="A147" s="193">
        <f>Factures!C161</f>
        <v>0</v>
      </c>
      <c r="B147" s="34"/>
      <c r="C147" s="31">
        <f t="shared" si="2"/>
        <v>1000</v>
      </c>
      <c r="D147" s="34"/>
      <c r="E147" s="34" t="str">
        <f>Factures!E161</f>
        <v>Unité</v>
      </c>
      <c r="F147" s="190">
        <f>Factures!A161</f>
        <v>1549</v>
      </c>
      <c r="G147" s="191" t="str">
        <f>Factures!B161</f>
        <v>Article no 144</v>
      </c>
      <c r="H147" s="194">
        <f>Factures!F161</f>
        <v>144</v>
      </c>
      <c r="I147" s="34">
        <f>Factures!N161</f>
        <v>0</v>
      </c>
      <c r="J147" s="198"/>
      <c r="K147" s="192">
        <f>Factures!O161</f>
        <v>0</v>
      </c>
      <c r="L147" s="192"/>
      <c r="M147" s="198">
        <f ca="1">Factures!B$13</f>
        <v>46067</v>
      </c>
      <c r="N147" s="193" t="str">
        <f>Factures!A$11</f>
        <v>Facture</v>
      </c>
      <c r="O147" s="192"/>
      <c r="P147" s="192"/>
      <c r="Q147" s="192"/>
      <c r="R147" s="198"/>
      <c r="S147" s="193"/>
      <c r="T147" s="193"/>
    </row>
    <row r="148" s="179" customFormat="1" hidden="1" spans="1:20">
      <c r="A148" s="193">
        <f>Factures!C162</f>
        <v>0</v>
      </c>
      <c r="B148" s="34"/>
      <c r="C148" s="31">
        <f t="shared" si="2"/>
        <v>1000</v>
      </c>
      <c r="D148" s="34"/>
      <c r="E148" s="34" t="str">
        <f>Factures!E162</f>
        <v>Unité</v>
      </c>
      <c r="F148" s="190">
        <f>Factures!A162</f>
        <v>1550</v>
      </c>
      <c r="G148" s="191" t="str">
        <f>Factures!B162</f>
        <v>Article no 145</v>
      </c>
      <c r="H148" s="194">
        <f>Factures!F162</f>
        <v>145</v>
      </c>
      <c r="I148" s="34">
        <f>Factures!N162</f>
        <v>0</v>
      </c>
      <c r="J148" s="198"/>
      <c r="K148" s="192">
        <f>Factures!O162</f>
        <v>0</v>
      </c>
      <c r="L148" s="192"/>
      <c r="M148" s="198">
        <f ca="1">Factures!B$13</f>
        <v>46067</v>
      </c>
      <c r="N148" s="193" t="str">
        <f>Factures!A$11</f>
        <v>Facture</v>
      </c>
      <c r="O148" s="192"/>
      <c r="P148" s="192"/>
      <c r="Q148" s="192"/>
      <c r="R148" s="198"/>
      <c r="S148" s="193"/>
      <c r="T148" s="193"/>
    </row>
    <row r="149" s="179" customFormat="1" hidden="1" spans="1:20">
      <c r="A149" s="193">
        <f>Factures!C163</f>
        <v>0</v>
      </c>
      <c r="B149" s="34"/>
      <c r="C149" s="31">
        <f t="shared" si="2"/>
        <v>1000</v>
      </c>
      <c r="D149" s="34"/>
      <c r="E149" s="34" t="str">
        <f>Factures!E163</f>
        <v>Unité</v>
      </c>
      <c r="F149" s="190">
        <f>Factures!A163</f>
        <v>1551</v>
      </c>
      <c r="G149" s="191" t="str">
        <f>Factures!B163</f>
        <v>Article no 146</v>
      </c>
      <c r="H149" s="194">
        <f>Factures!F163</f>
        <v>146</v>
      </c>
      <c r="I149" s="34">
        <f>Factures!N163</f>
        <v>0</v>
      </c>
      <c r="J149" s="198"/>
      <c r="K149" s="192">
        <f>Factures!O163</f>
        <v>0</v>
      </c>
      <c r="L149" s="192"/>
      <c r="M149" s="198">
        <f ca="1">Factures!B$13</f>
        <v>46067</v>
      </c>
      <c r="N149" s="193" t="str">
        <f>Factures!A$11</f>
        <v>Facture</v>
      </c>
      <c r="O149" s="192"/>
      <c r="P149" s="192"/>
      <c r="Q149" s="192"/>
      <c r="R149" s="198"/>
      <c r="S149" s="193"/>
      <c r="T149" s="193"/>
    </row>
    <row r="150" s="179" customFormat="1" hidden="1" spans="1:20">
      <c r="A150" s="193">
        <f>Factures!C164</f>
        <v>0</v>
      </c>
      <c r="B150" s="34"/>
      <c r="C150" s="31">
        <f t="shared" si="2"/>
        <v>1000</v>
      </c>
      <c r="D150" s="34"/>
      <c r="E150" s="34" t="str">
        <f>Factures!E164</f>
        <v>Unité</v>
      </c>
      <c r="F150" s="190">
        <f>Factures!A164</f>
        <v>1552</v>
      </c>
      <c r="G150" s="191" t="str">
        <f>Factures!B164</f>
        <v>Article no 147</v>
      </c>
      <c r="H150" s="194">
        <f>Factures!F164</f>
        <v>147</v>
      </c>
      <c r="I150" s="34">
        <f>Factures!N164</f>
        <v>0</v>
      </c>
      <c r="J150" s="198"/>
      <c r="K150" s="192">
        <f>Factures!O164</f>
        <v>0</v>
      </c>
      <c r="L150" s="192"/>
      <c r="M150" s="198">
        <f ca="1">Factures!B$13</f>
        <v>46067</v>
      </c>
      <c r="N150" s="193" t="str">
        <f>Factures!A$11</f>
        <v>Facture</v>
      </c>
      <c r="O150" s="192"/>
      <c r="P150" s="192"/>
      <c r="Q150" s="192"/>
      <c r="R150" s="198"/>
      <c r="S150" s="193"/>
      <c r="T150" s="193"/>
    </row>
    <row r="151" s="179" customFormat="1" hidden="1" spans="1:20">
      <c r="A151" s="193">
        <f>Factures!C165</f>
        <v>0</v>
      </c>
      <c r="B151" s="34"/>
      <c r="C151" s="31">
        <f t="shared" si="2"/>
        <v>1000</v>
      </c>
      <c r="D151" s="34"/>
      <c r="E151" s="34" t="str">
        <f>Factures!E165</f>
        <v>Unité</v>
      </c>
      <c r="F151" s="190">
        <f>Factures!A165</f>
        <v>1553</v>
      </c>
      <c r="G151" s="191" t="str">
        <f>Factures!B165</f>
        <v>Article no 148</v>
      </c>
      <c r="H151" s="194">
        <f>Factures!F165</f>
        <v>148</v>
      </c>
      <c r="I151" s="34">
        <f>Factures!N165</f>
        <v>0</v>
      </c>
      <c r="J151" s="198"/>
      <c r="K151" s="192">
        <f>Factures!O165</f>
        <v>0</v>
      </c>
      <c r="L151" s="192"/>
      <c r="M151" s="198">
        <f ca="1">Factures!B$13</f>
        <v>46067</v>
      </c>
      <c r="N151" s="193" t="str">
        <f>Factures!A$11</f>
        <v>Facture</v>
      </c>
      <c r="O151" s="192"/>
      <c r="P151" s="192"/>
      <c r="Q151" s="192"/>
      <c r="R151" s="198"/>
      <c r="S151" s="193"/>
      <c r="T151" s="193"/>
    </row>
    <row r="152" s="179" customFormat="1" hidden="1" spans="1:20">
      <c r="A152" s="193">
        <f>Factures!C166</f>
        <v>0</v>
      </c>
      <c r="B152" s="34"/>
      <c r="C152" s="31">
        <f t="shared" si="2"/>
        <v>1000</v>
      </c>
      <c r="D152" s="34"/>
      <c r="E152" s="34" t="str">
        <f>Factures!E166</f>
        <v>Unité</v>
      </c>
      <c r="F152" s="190">
        <f>Factures!A166</f>
        <v>1554</v>
      </c>
      <c r="G152" s="191" t="str">
        <f>Factures!B166</f>
        <v>Article no 149</v>
      </c>
      <c r="H152" s="194">
        <f>Factures!F166</f>
        <v>149</v>
      </c>
      <c r="I152" s="34">
        <f>Factures!N166</f>
        <v>0</v>
      </c>
      <c r="J152" s="198"/>
      <c r="K152" s="192">
        <f>Factures!O166</f>
        <v>0</v>
      </c>
      <c r="L152" s="192"/>
      <c r="M152" s="198">
        <f ca="1">Factures!B$13</f>
        <v>46067</v>
      </c>
      <c r="N152" s="193" t="str">
        <f>Factures!A$11</f>
        <v>Facture</v>
      </c>
      <c r="O152" s="192"/>
      <c r="P152" s="192"/>
      <c r="Q152" s="192"/>
      <c r="R152" s="198"/>
      <c r="S152" s="193"/>
      <c r="T152" s="193"/>
    </row>
    <row r="153" s="179" customFormat="1" hidden="1" spans="1:20">
      <c r="A153" s="193">
        <f>Factures!C167</f>
        <v>0</v>
      </c>
      <c r="B153" s="34"/>
      <c r="C153" s="31">
        <f t="shared" si="2"/>
        <v>1000</v>
      </c>
      <c r="D153" s="34"/>
      <c r="E153" s="34" t="str">
        <f>Factures!E167</f>
        <v>Unité</v>
      </c>
      <c r="F153" s="190">
        <f>Factures!A167</f>
        <v>1555</v>
      </c>
      <c r="G153" s="191" t="str">
        <f>Factures!B167</f>
        <v>Article no 150</v>
      </c>
      <c r="H153" s="194">
        <f>Factures!F167</f>
        <v>150</v>
      </c>
      <c r="I153" s="34">
        <f>Factures!N167</f>
        <v>0</v>
      </c>
      <c r="J153" s="198"/>
      <c r="K153" s="192">
        <f>Factures!O167</f>
        <v>0</v>
      </c>
      <c r="L153" s="192"/>
      <c r="M153" s="198">
        <f ca="1">Factures!B$13</f>
        <v>46067</v>
      </c>
      <c r="N153" s="193" t="str">
        <f>Factures!A$11</f>
        <v>Facture</v>
      </c>
      <c r="O153" s="192"/>
      <c r="P153" s="192"/>
      <c r="Q153" s="192"/>
      <c r="R153" s="198"/>
      <c r="S153" s="193"/>
      <c r="T153" s="193"/>
    </row>
    <row r="154" s="179" customFormat="1" hidden="1" spans="1:20">
      <c r="A154" s="193">
        <f>Factures!C168</f>
        <v>0</v>
      </c>
      <c r="B154" s="34"/>
      <c r="C154" s="31">
        <f t="shared" si="2"/>
        <v>1000</v>
      </c>
      <c r="D154" s="34"/>
      <c r="E154" s="34" t="str">
        <f>Factures!E168</f>
        <v>Unité</v>
      </c>
      <c r="F154" s="190">
        <f>Factures!A168</f>
        <v>1556</v>
      </c>
      <c r="G154" s="191" t="str">
        <f>Factures!B168</f>
        <v>Article no 151</v>
      </c>
      <c r="H154" s="194">
        <f>Factures!F168</f>
        <v>151</v>
      </c>
      <c r="I154" s="34">
        <f>Factures!N168</f>
        <v>0</v>
      </c>
      <c r="J154" s="198"/>
      <c r="K154" s="192">
        <f>Factures!O168</f>
        <v>0</v>
      </c>
      <c r="L154" s="192"/>
      <c r="M154" s="198">
        <f ca="1">Factures!B$13</f>
        <v>46067</v>
      </c>
      <c r="N154" s="193" t="str">
        <f>Factures!A$11</f>
        <v>Facture</v>
      </c>
      <c r="O154" s="192"/>
      <c r="P154" s="192"/>
      <c r="Q154" s="192"/>
      <c r="R154" s="198"/>
      <c r="S154" s="193"/>
      <c r="T154" s="193"/>
    </row>
    <row r="155" s="179" customFormat="1" hidden="1" spans="1:20">
      <c r="A155" s="193">
        <f>Factures!C169</f>
        <v>0</v>
      </c>
      <c r="B155" s="34"/>
      <c r="C155" s="31">
        <f t="shared" si="2"/>
        <v>1000</v>
      </c>
      <c r="D155" s="34"/>
      <c r="E155" s="34" t="str">
        <f>Factures!E169</f>
        <v>Unité</v>
      </c>
      <c r="F155" s="190">
        <f>Factures!A169</f>
        <v>1557</v>
      </c>
      <c r="G155" s="191" t="str">
        <f>Factures!B169</f>
        <v>Article no 152 &gt;RuptureSuivraMars1x</v>
      </c>
      <c r="H155" s="194">
        <f>Factures!F169</f>
        <v>152</v>
      </c>
      <c r="I155" s="34">
        <f>Factures!N169</f>
        <v>0</v>
      </c>
      <c r="J155" s="198"/>
      <c r="K155" s="192">
        <f>Factures!O169</f>
        <v>0</v>
      </c>
      <c r="L155" s="192"/>
      <c r="M155" s="198">
        <f ca="1">Factures!B$13</f>
        <v>46067</v>
      </c>
      <c r="N155" s="193" t="str">
        <f>Factures!A$11</f>
        <v>Facture</v>
      </c>
      <c r="O155" s="192"/>
      <c r="P155" s="192"/>
      <c r="Q155" s="192"/>
      <c r="R155" s="198"/>
      <c r="S155" s="193"/>
      <c r="T155" s="193"/>
    </row>
    <row r="156" s="179" customFormat="1" hidden="1" spans="1:20">
      <c r="A156" s="193">
        <f>Factures!C170</f>
        <v>0</v>
      </c>
      <c r="B156" s="34"/>
      <c r="C156" s="31">
        <f t="shared" si="2"/>
        <v>1000</v>
      </c>
      <c r="D156" s="34"/>
      <c r="E156" s="34" t="str">
        <f>Factures!E170</f>
        <v>Unité</v>
      </c>
      <c r="F156" s="190">
        <f>Factures!A170</f>
        <v>1558</v>
      </c>
      <c r="G156" s="191" t="str">
        <f>Factures!B170</f>
        <v>Article no 153</v>
      </c>
      <c r="H156" s="194">
        <f>Factures!F170</f>
        <v>153</v>
      </c>
      <c r="I156" s="34">
        <f>Factures!N170</f>
        <v>0</v>
      </c>
      <c r="J156" s="198"/>
      <c r="K156" s="192">
        <f>Factures!O170</f>
        <v>0</v>
      </c>
      <c r="L156" s="192"/>
      <c r="M156" s="198">
        <f ca="1">Factures!B$13</f>
        <v>46067</v>
      </c>
      <c r="N156" s="193" t="str">
        <f>Factures!A$11</f>
        <v>Facture</v>
      </c>
      <c r="O156" s="192"/>
      <c r="P156" s="192"/>
      <c r="Q156" s="192"/>
      <c r="R156" s="198"/>
      <c r="S156" s="193"/>
      <c r="T156" s="193"/>
    </row>
    <row r="157" s="179" customFormat="1" hidden="1" spans="1:20">
      <c r="A157" s="193">
        <f>Factures!C171</f>
        <v>0</v>
      </c>
      <c r="B157" s="34"/>
      <c r="C157" s="31">
        <f t="shared" si="2"/>
        <v>1000</v>
      </c>
      <c r="D157" s="34"/>
      <c r="E157" s="34" t="str">
        <f>Factures!E171</f>
        <v>Unité</v>
      </c>
      <c r="F157" s="190">
        <f>Factures!A171</f>
        <v>1559</v>
      </c>
      <c r="G157" s="191" t="str">
        <f>Factures!B171</f>
        <v>Article no 154</v>
      </c>
      <c r="H157" s="194">
        <f>Factures!F171</f>
        <v>154</v>
      </c>
      <c r="I157" s="34">
        <f>Factures!N171</f>
        <v>0</v>
      </c>
      <c r="J157" s="198"/>
      <c r="K157" s="192">
        <f>Factures!O171</f>
        <v>0</v>
      </c>
      <c r="L157" s="192"/>
      <c r="M157" s="198">
        <f ca="1">Factures!B$13</f>
        <v>46067</v>
      </c>
      <c r="N157" s="193" t="str">
        <f>Factures!A$11</f>
        <v>Facture</v>
      </c>
      <c r="O157" s="192"/>
      <c r="P157" s="192"/>
      <c r="Q157" s="192"/>
      <c r="R157" s="198"/>
      <c r="S157" s="193"/>
      <c r="T157" s="193"/>
    </row>
    <row r="158" s="179" customFormat="1" hidden="1" spans="1:20">
      <c r="A158" s="193">
        <f>Factures!C172</f>
        <v>0</v>
      </c>
      <c r="B158" s="34"/>
      <c r="C158" s="31">
        <f t="shared" si="2"/>
        <v>1000</v>
      </c>
      <c r="D158" s="34"/>
      <c r="E158" s="34" t="str">
        <f>Factures!E172</f>
        <v>Unité</v>
      </c>
      <c r="F158" s="190">
        <f>Factures!A172</f>
        <v>1560</v>
      </c>
      <c r="G158" s="191" t="str">
        <f>Factures!B172</f>
        <v>Article no 155</v>
      </c>
      <c r="H158" s="194">
        <f>Factures!F172</f>
        <v>155</v>
      </c>
      <c r="I158" s="34">
        <f>Factures!N172</f>
        <v>0</v>
      </c>
      <c r="J158" s="198"/>
      <c r="K158" s="192">
        <f>Factures!O172</f>
        <v>0</v>
      </c>
      <c r="L158" s="192"/>
      <c r="M158" s="198">
        <f ca="1">Factures!B$13</f>
        <v>46067</v>
      </c>
      <c r="N158" s="193" t="str">
        <f>Factures!A$11</f>
        <v>Facture</v>
      </c>
      <c r="O158" s="192"/>
      <c r="P158" s="192"/>
      <c r="Q158" s="192"/>
      <c r="R158" s="198"/>
      <c r="S158" s="193"/>
      <c r="T158" s="193"/>
    </row>
    <row r="159" s="179" customFormat="1" hidden="1" spans="1:20">
      <c r="A159" s="193">
        <f>Factures!C173</f>
        <v>0</v>
      </c>
      <c r="B159" s="34"/>
      <c r="C159" s="31">
        <f t="shared" si="2"/>
        <v>1000</v>
      </c>
      <c r="D159" s="34"/>
      <c r="E159" s="34" t="str">
        <f>Factures!E173</f>
        <v>Unité</v>
      </c>
      <c r="F159" s="190">
        <f>Factures!A173</f>
        <v>1561</v>
      </c>
      <c r="G159" s="191" t="str">
        <f>Factures!B173</f>
        <v>Article no 156</v>
      </c>
      <c r="H159" s="194">
        <f>Factures!F173</f>
        <v>156</v>
      </c>
      <c r="I159" s="34">
        <f>Factures!N173</f>
        <v>0</v>
      </c>
      <c r="J159" s="198"/>
      <c r="K159" s="192">
        <f>Factures!O173</f>
        <v>0</v>
      </c>
      <c r="L159" s="192"/>
      <c r="M159" s="198">
        <f ca="1">Factures!B$13</f>
        <v>46067</v>
      </c>
      <c r="N159" s="193" t="str">
        <f>Factures!A$11</f>
        <v>Facture</v>
      </c>
      <c r="O159" s="192"/>
      <c r="P159" s="192"/>
      <c r="Q159" s="192"/>
      <c r="R159" s="198"/>
      <c r="S159" s="193"/>
      <c r="T159" s="193"/>
    </row>
    <row r="160" s="179" customFormat="1" hidden="1" spans="1:20">
      <c r="A160" s="193">
        <f>Factures!C174</f>
        <v>0</v>
      </c>
      <c r="B160" s="34"/>
      <c r="C160" s="31">
        <f t="shared" si="2"/>
        <v>1000</v>
      </c>
      <c r="D160" s="34"/>
      <c r="E160" s="34" t="str">
        <f>Factures!E174</f>
        <v>Unité</v>
      </c>
      <c r="F160" s="190">
        <f>Factures!A174</f>
        <v>1562</v>
      </c>
      <c r="G160" s="191" t="str">
        <f>Factures!B174</f>
        <v>Article no 157</v>
      </c>
      <c r="H160" s="194">
        <f>Factures!F174</f>
        <v>157</v>
      </c>
      <c r="I160" s="34">
        <f>Factures!N174</f>
        <v>0</v>
      </c>
      <c r="J160" s="198"/>
      <c r="K160" s="192">
        <f>Factures!O174</f>
        <v>0</v>
      </c>
      <c r="L160" s="192"/>
      <c r="M160" s="198">
        <f ca="1">Factures!B$13</f>
        <v>46067</v>
      </c>
      <c r="N160" s="193" t="str">
        <f>Factures!A$11</f>
        <v>Facture</v>
      </c>
      <c r="O160" s="192"/>
      <c r="P160" s="192"/>
      <c r="Q160" s="192"/>
      <c r="R160" s="198"/>
      <c r="S160" s="193"/>
      <c r="T160" s="193"/>
    </row>
    <row r="161" s="179" customFormat="1" hidden="1" spans="1:20">
      <c r="A161" s="193">
        <f>Factures!C175</f>
        <v>0</v>
      </c>
      <c r="B161" s="34"/>
      <c r="C161" s="31">
        <f t="shared" si="2"/>
        <v>1000</v>
      </c>
      <c r="D161" s="34"/>
      <c r="E161" s="34" t="str">
        <f>Factures!E175</f>
        <v>Unité</v>
      </c>
      <c r="F161" s="190">
        <f>Factures!A175</f>
        <v>1563</v>
      </c>
      <c r="G161" s="191" t="str">
        <f>Factures!B175</f>
        <v>Article no 158</v>
      </c>
      <c r="H161" s="194">
        <f>Factures!F175</f>
        <v>158</v>
      </c>
      <c r="I161" s="34">
        <f>Factures!N175</f>
        <v>0</v>
      </c>
      <c r="J161" s="198"/>
      <c r="K161" s="192">
        <f>Factures!O175</f>
        <v>0</v>
      </c>
      <c r="L161" s="192"/>
      <c r="M161" s="198">
        <f ca="1">Factures!B$13</f>
        <v>46067</v>
      </c>
      <c r="N161" s="193" t="str">
        <f>Factures!A$11</f>
        <v>Facture</v>
      </c>
      <c r="O161" s="192"/>
      <c r="P161" s="192"/>
      <c r="Q161" s="192"/>
      <c r="R161" s="198"/>
      <c r="S161" s="193"/>
      <c r="T161" s="193"/>
    </row>
    <row r="162" s="179" customFormat="1" hidden="1" spans="1:20">
      <c r="A162" s="193">
        <f>Factures!C176</f>
        <v>0</v>
      </c>
      <c r="B162" s="34"/>
      <c r="C162" s="31">
        <f t="shared" si="2"/>
        <v>1000</v>
      </c>
      <c r="D162" s="34"/>
      <c r="E162" s="34" t="str">
        <f>Factures!E176</f>
        <v>Unité</v>
      </c>
      <c r="F162" s="190">
        <f>Factures!A176</f>
        <v>1564</v>
      </c>
      <c r="G162" s="191" t="str">
        <f>Factures!B176</f>
        <v>Article no 159</v>
      </c>
      <c r="H162" s="194">
        <f>Factures!F176</f>
        <v>159</v>
      </c>
      <c r="I162" s="34">
        <f>Factures!N176</f>
        <v>0</v>
      </c>
      <c r="J162" s="198"/>
      <c r="K162" s="192">
        <f>Factures!O176</f>
        <v>0</v>
      </c>
      <c r="L162" s="192"/>
      <c r="M162" s="198">
        <f ca="1">Factures!B$13</f>
        <v>46067</v>
      </c>
      <c r="N162" s="193" t="str">
        <f>Factures!A$11</f>
        <v>Facture</v>
      </c>
      <c r="O162" s="192"/>
      <c r="P162" s="192"/>
      <c r="Q162" s="192"/>
      <c r="R162" s="198"/>
      <c r="S162" s="193"/>
      <c r="T162" s="193"/>
    </row>
    <row r="163" s="179" customFormat="1" hidden="1" spans="1:20">
      <c r="A163" s="193">
        <f>Factures!C177</f>
        <v>0</v>
      </c>
      <c r="B163" s="34"/>
      <c r="C163" s="31">
        <f t="shared" si="2"/>
        <v>1000</v>
      </c>
      <c r="D163" s="34"/>
      <c r="E163" s="34" t="str">
        <f>Factures!E177</f>
        <v>Unité</v>
      </c>
      <c r="F163" s="190">
        <f>Factures!A177</f>
        <v>1565</v>
      </c>
      <c r="G163" s="191" t="str">
        <f>Factures!B177</f>
        <v>Article no 160</v>
      </c>
      <c r="H163" s="194">
        <f>Factures!F177</f>
        <v>160</v>
      </c>
      <c r="I163" s="34">
        <f>Factures!N177</f>
        <v>0</v>
      </c>
      <c r="J163" s="198"/>
      <c r="K163" s="192">
        <f>Factures!O177</f>
        <v>0</v>
      </c>
      <c r="L163" s="192"/>
      <c r="M163" s="198">
        <f ca="1">Factures!B$13</f>
        <v>46067</v>
      </c>
      <c r="N163" s="193" t="str">
        <f>Factures!A$11</f>
        <v>Facture</v>
      </c>
      <c r="O163" s="192"/>
      <c r="P163" s="192"/>
      <c r="Q163" s="192"/>
      <c r="R163" s="198"/>
      <c r="S163" s="193"/>
      <c r="T163" s="193"/>
    </row>
    <row r="164" s="179" customFormat="1" hidden="1" spans="1:20">
      <c r="A164" s="193">
        <f>Factures!C178</f>
        <v>0</v>
      </c>
      <c r="B164" s="34"/>
      <c r="C164" s="31">
        <f t="shared" si="2"/>
        <v>1000</v>
      </c>
      <c r="D164" s="34"/>
      <c r="E164" s="34" t="str">
        <f>Factures!E178</f>
        <v>Unité</v>
      </c>
      <c r="F164" s="190">
        <f>Factures!A178</f>
        <v>1566</v>
      </c>
      <c r="G164" s="191" t="str">
        <f>Factures!B178</f>
        <v>Article no 161</v>
      </c>
      <c r="H164" s="194">
        <f>Factures!F178</f>
        <v>161</v>
      </c>
      <c r="I164" s="34">
        <f>Factures!N178</f>
        <v>0</v>
      </c>
      <c r="J164" s="198"/>
      <c r="K164" s="192">
        <f>Factures!O178</f>
        <v>0</v>
      </c>
      <c r="L164" s="192"/>
      <c r="M164" s="198">
        <f ca="1">Factures!B$13</f>
        <v>46067</v>
      </c>
      <c r="N164" s="193" t="str">
        <f>Factures!A$11</f>
        <v>Facture</v>
      </c>
      <c r="O164" s="192"/>
      <c r="P164" s="192"/>
      <c r="Q164" s="192"/>
      <c r="R164" s="198"/>
      <c r="S164" s="193"/>
      <c r="T164" s="193"/>
    </row>
    <row r="165" s="179" customFormat="1" hidden="1" spans="1:20">
      <c r="A165" s="193">
        <f>Factures!C179</f>
        <v>0</v>
      </c>
      <c r="B165" s="34"/>
      <c r="C165" s="31">
        <f t="shared" si="2"/>
        <v>1000</v>
      </c>
      <c r="D165" s="34"/>
      <c r="E165" s="34" t="str">
        <f>Factures!E179</f>
        <v>Unité</v>
      </c>
      <c r="F165" s="190">
        <f>Factures!A179</f>
        <v>1567</v>
      </c>
      <c r="G165" s="191" t="str">
        <f>Factures!B179</f>
        <v>Article no 162</v>
      </c>
      <c r="H165" s="194">
        <f>Factures!F179</f>
        <v>162</v>
      </c>
      <c r="I165" s="34">
        <f>Factures!N179</f>
        <v>0</v>
      </c>
      <c r="J165" s="198"/>
      <c r="K165" s="192">
        <f>Factures!O179</f>
        <v>0</v>
      </c>
      <c r="L165" s="192"/>
      <c r="M165" s="198">
        <f ca="1">Factures!B$13</f>
        <v>46067</v>
      </c>
      <c r="N165" s="193" t="str">
        <f>Factures!A$11</f>
        <v>Facture</v>
      </c>
      <c r="O165" s="192"/>
      <c r="P165" s="192"/>
      <c r="Q165" s="192"/>
      <c r="R165" s="198"/>
      <c r="S165" s="193"/>
      <c r="T165" s="193"/>
    </row>
    <row r="166" s="179" customFormat="1" hidden="1" spans="1:20">
      <c r="A166" s="193">
        <f>Factures!C180</f>
        <v>0</v>
      </c>
      <c r="B166" s="34"/>
      <c r="C166" s="31">
        <f t="shared" si="2"/>
        <v>1000</v>
      </c>
      <c r="D166" s="34"/>
      <c r="E166" s="34" t="str">
        <f>Factures!E180</f>
        <v>Unité</v>
      </c>
      <c r="F166" s="190">
        <f>Factures!A180</f>
        <v>1568</v>
      </c>
      <c r="G166" s="191" t="str">
        <f>Factures!B180</f>
        <v>Article no 163</v>
      </c>
      <c r="H166" s="194">
        <f>Factures!F180</f>
        <v>163</v>
      </c>
      <c r="I166" s="34">
        <f>Factures!N180</f>
        <v>0</v>
      </c>
      <c r="J166" s="198"/>
      <c r="K166" s="192">
        <f>Factures!O180</f>
        <v>0</v>
      </c>
      <c r="L166" s="192"/>
      <c r="M166" s="198">
        <f ca="1">Factures!B$13</f>
        <v>46067</v>
      </c>
      <c r="N166" s="193" t="str">
        <f>Factures!A$11</f>
        <v>Facture</v>
      </c>
      <c r="O166" s="192"/>
      <c r="P166" s="192"/>
      <c r="Q166" s="192"/>
      <c r="R166" s="198"/>
      <c r="S166" s="193"/>
      <c r="T166" s="193"/>
    </row>
    <row r="167" s="179" customFormat="1" hidden="1" spans="1:20">
      <c r="A167" s="193">
        <f>Factures!C181</f>
        <v>0</v>
      </c>
      <c r="B167" s="34"/>
      <c r="C167" s="31">
        <f t="shared" si="2"/>
        <v>1000</v>
      </c>
      <c r="D167" s="34"/>
      <c r="E167" s="34" t="str">
        <f>Factures!E181</f>
        <v>Unité</v>
      </c>
      <c r="F167" s="190">
        <f>Factures!A181</f>
        <v>1569</v>
      </c>
      <c r="G167" s="191" t="str">
        <f>Factures!B181</f>
        <v>Article no 164</v>
      </c>
      <c r="H167" s="194">
        <f>Factures!F181</f>
        <v>164</v>
      </c>
      <c r="I167" s="34">
        <f>Factures!N181</f>
        <v>0</v>
      </c>
      <c r="J167" s="198"/>
      <c r="K167" s="192">
        <f>Factures!O181</f>
        <v>0</v>
      </c>
      <c r="L167" s="192"/>
      <c r="M167" s="198">
        <f ca="1">Factures!B$13</f>
        <v>46067</v>
      </c>
      <c r="N167" s="193" t="str">
        <f>Factures!A$11</f>
        <v>Facture</v>
      </c>
      <c r="O167" s="192"/>
      <c r="P167" s="192"/>
      <c r="Q167" s="192"/>
      <c r="R167" s="198"/>
      <c r="S167" s="193"/>
      <c r="T167" s="193"/>
    </row>
    <row r="168" s="179" customFormat="1" hidden="1" spans="1:20">
      <c r="A168" s="193">
        <f>Factures!C182</f>
        <v>0</v>
      </c>
      <c r="B168" s="34"/>
      <c r="C168" s="31">
        <f t="shared" si="2"/>
        <v>1000</v>
      </c>
      <c r="D168" s="34"/>
      <c r="E168" s="34" t="str">
        <f>Factures!E182</f>
        <v>Unité</v>
      </c>
      <c r="F168" s="190">
        <f>Factures!A182</f>
        <v>1570</v>
      </c>
      <c r="G168" s="191" t="str">
        <f>Factures!B182</f>
        <v>Article no 165</v>
      </c>
      <c r="H168" s="194">
        <f>Factures!F182</f>
        <v>165</v>
      </c>
      <c r="I168" s="34">
        <f>Factures!N182</f>
        <v>0</v>
      </c>
      <c r="J168" s="198"/>
      <c r="K168" s="192">
        <f>Factures!O182</f>
        <v>0</v>
      </c>
      <c r="L168" s="192"/>
      <c r="M168" s="198">
        <f ca="1">Factures!B$13</f>
        <v>46067</v>
      </c>
      <c r="N168" s="193" t="str">
        <f>Factures!A$11</f>
        <v>Facture</v>
      </c>
      <c r="O168" s="192"/>
      <c r="P168" s="192"/>
      <c r="Q168" s="192"/>
      <c r="R168" s="198"/>
      <c r="S168" s="193"/>
      <c r="T168" s="193"/>
    </row>
    <row r="169" s="179" customFormat="1" hidden="1" spans="1:20">
      <c r="A169" s="193">
        <f>Factures!C183</f>
        <v>0</v>
      </c>
      <c r="B169" s="34"/>
      <c r="C169" s="31">
        <f t="shared" si="2"/>
        <v>1000</v>
      </c>
      <c r="D169" s="34"/>
      <c r="E169" s="34" t="str">
        <f>Factures!E183</f>
        <v>Unité</v>
      </c>
      <c r="F169" s="190">
        <f>Factures!A183</f>
        <v>1571</v>
      </c>
      <c r="G169" s="191" t="str">
        <f>Factures!B183</f>
        <v>Article no 166</v>
      </c>
      <c r="H169" s="194">
        <f>Factures!F183</f>
        <v>166</v>
      </c>
      <c r="I169" s="34">
        <f>Factures!N183</f>
        <v>0</v>
      </c>
      <c r="J169" s="198"/>
      <c r="K169" s="192">
        <f>Factures!O183</f>
        <v>0</v>
      </c>
      <c r="L169" s="192"/>
      <c r="M169" s="198">
        <f ca="1">Factures!B$13</f>
        <v>46067</v>
      </c>
      <c r="N169" s="193" t="str">
        <f>Factures!A$11</f>
        <v>Facture</v>
      </c>
      <c r="O169" s="192"/>
      <c r="P169" s="192"/>
      <c r="Q169" s="192"/>
      <c r="R169" s="198"/>
      <c r="S169" s="193"/>
      <c r="T169" s="193"/>
    </row>
    <row r="170" s="179" customFormat="1" hidden="1" spans="1:20">
      <c r="A170" s="193">
        <f>Factures!C184</f>
        <v>0</v>
      </c>
      <c r="B170" s="34"/>
      <c r="C170" s="31">
        <f t="shared" si="2"/>
        <v>1000</v>
      </c>
      <c r="D170" s="34"/>
      <c r="E170" s="34" t="str">
        <f>Factures!E184</f>
        <v>Unité</v>
      </c>
      <c r="F170" s="190">
        <f>Factures!A184</f>
        <v>1572</v>
      </c>
      <c r="G170" s="191" t="str">
        <f>Factures!B184</f>
        <v>Article no 167</v>
      </c>
      <c r="H170" s="194">
        <f>Factures!F184</f>
        <v>167</v>
      </c>
      <c r="I170" s="34">
        <f>Factures!N184</f>
        <v>0</v>
      </c>
      <c r="J170" s="198"/>
      <c r="K170" s="192">
        <f>Factures!O184</f>
        <v>0</v>
      </c>
      <c r="L170" s="192"/>
      <c r="M170" s="198">
        <f ca="1">Factures!B$13</f>
        <v>46067</v>
      </c>
      <c r="N170" s="193" t="str">
        <f>Factures!A$11</f>
        <v>Facture</v>
      </c>
      <c r="O170" s="192"/>
      <c r="P170" s="192"/>
      <c r="Q170" s="192"/>
      <c r="R170" s="198"/>
      <c r="S170" s="193"/>
      <c r="T170" s="193"/>
    </row>
    <row r="171" s="179" customFormat="1" hidden="1" spans="1:20">
      <c r="A171" s="193">
        <f>Factures!C185</f>
        <v>0</v>
      </c>
      <c r="B171" s="34"/>
      <c r="C171" s="31">
        <f t="shared" si="2"/>
        <v>1000</v>
      </c>
      <c r="D171" s="34"/>
      <c r="E171" s="34" t="str">
        <f>Factures!E185</f>
        <v>Unité</v>
      </c>
      <c r="F171" s="190">
        <f>Factures!A185</f>
        <v>1573</v>
      </c>
      <c r="G171" s="191" t="str">
        <f>Factures!B185</f>
        <v>Article no 168</v>
      </c>
      <c r="H171" s="194">
        <f>Factures!F185</f>
        <v>168</v>
      </c>
      <c r="I171" s="34">
        <f>Factures!N185</f>
        <v>0</v>
      </c>
      <c r="J171" s="198"/>
      <c r="K171" s="192">
        <f>Factures!O185</f>
        <v>0</v>
      </c>
      <c r="L171" s="192"/>
      <c r="M171" s="198">
        <f ca="1">Factures!B$13</f>
        <v>46067</v>
      </c>
      <c r="N171" s="193" t="str">
        <f>Factures!A$11</f>
        <v>Facture</v>
      </c>
      <c r="O171" s="192"/>
      <c r="P171" s="192"/>
      <c r="Q171" s="192"/>
      <c r="R171" s="198"/>
      <c r="S171" s="193"/>
      <c r="T171" s="193"/>
    </row>
    <row r="172" s="179" customFormat="1" hidden="1" spans="1:20">
      <c r="A172" s="193">
        <f>Factures!C186</f>
        <v>0</v>
      </c>
      <c r="B172" s="34"/>
      <c r="C172" s="31">
        <f t="shared" si="2"/>
        <v>1000</v>
      </c>
      <c r="D172" s="34"/>
      <c r="E172" s="34" t="str">
        <f>Factures!E186</f>
        <v>Unité</v>
      </c>
      <c r="F172" s="190">
        <f>Factures!A186</f>
        <v>1574</v>
      </c>
      <c r="G172" s="191" t="str">
        <f>Factures!B186</f>
        <v>Article no 169</v>
      </c>
      <c r="H172" s="194">
        <f>Factures!F186</f>
        <v>169</v>
      </c>
      <c r="I172" s="34">
        <f>Factures!N186</f>
        <v>0</v>
      </c>
      <c r="J172" s="198"/>
      <c r="K172" s="192">
        <f>Factures!O186</f>
        <v>0</v>
      </c>
      <c r="L172" s="192"/>
      <c r="M172" s="198">
        <f ca="1">Factures!B$13</f>
        <v>46067</v>
      </c>
      <c r="N172" s="193" t="str">
        <f>Factures!A$11</f>
        <v>Facture</v>
      </c>
      <c r="O172" s="192"/>
      <c r="P172" s="192"/>
      <c r="Q172" s="192"/>
      <c r="R172" s="198"/>
      <c r="S172" s="193"/>
      <c r="T172" s="193"/>
    </row>
    <row r="173" s="179" customFormat="1" hidden="1" spans="1:20">
      <c r="A173" s="193">
        <f>Factures!C187</f>
        <v>0</v>
      </c>
      <c r="B173" s="34"/>
      <c r="C173" s="31">
        <f t="shared" si="2"/>
        <v>1000</v>
      </c>
      <c r="D173" s="34"/>
      <c r="E173" s="34" t="str">
        <f>Factures!E187</f>
        <v>Unité</v>
      </c>
      <c r="F173" s="190">
        <f>Factures!A187</f>
        <v>1575</v>
      </c>
      <c r="G173" s="191" t="str">
        <f>Factures!B187</f>
        <v>Article no 170</v>
      </c>
      <c r="H173" s="194">
        <f>Factures!F187</f>
        <v>170</v>
      </c>
      <c r="I173" s="34">
        <f>Factures!N187</f>
        <v>0</v>
      </c>
      <c r="J173" s="198"/>
      <c r="K173" s="192">
        <f>Factures!O187</f>
        <v>0</v>
      </c>
      <c r="L173" s="192"/>
      <c r="M173" s="198">
        <f ca="1">Factures!B$13</f>
        <v>46067</v>
      </c>
      <c r="N173" s="193" t="str">
        <f>Factures!A$11</f>
        <v>Facture</v>
      </c>
      <c r="O173" s="192"/>
      <c r="P173" s="192"/>
      <c r="Q173" s="192"/>
      <c r="R173" s="198"/>
      <c r="S173" s="193"/>
      <c r="T173" s="193"/>
    </row>
    <row r="174" s="179" customFormat="1" hidden="1" spans="1:20">
      <c r="A174" s="193">
        <f>Factures!C188</f>
        <v>0</v>
      </c>
      <c r="B174" s="34"/>
      <c r="C174" s="31">
        <f t="shared" si="2"/>
        <v>1000</v>
      </c>
      <c r="D174" s="34"/>
      <c r="E174" s="34" t="str">
        <f>Factures!E188</f>
        <v>Unité</v>
      </c>
      <c r="F174" s="190">
        <f>Factures!A188</f>
        <v>1576</v>
      </c>
      <c r="G174" s="191" t="str">
        <f>Factures!B188</f>
        <v>Article no 171</v>
      </c>
      <c r="H174" s="194">
        <f>Factures!F188</f>
        <v>171</v>
      </c>
      <c r="I174" s="34">
        <f>Factures!N188</f>
        <v>0</v>
      </c>
      <c r="J174" s="198"/>
      <c r="K174" s="192">
        <f>Factures!O188</f>
        <v>0</v>
      </c>
      <c r="L174" s="192"/>
      <c r="M174" s="198">
        <f ca="1">Factures!B$13</f>
        <v>46067</v>
      </c>
      <c r="N174" s="193" t="str">
        <f>Factures!A$11</f>
        <v>Facture</v>
      </c>
      <c r="O174" s="192"/>
      <c r="P174" s="192"/>
      <c r="Q174" s="192"/>
      <c r="R174" s="198"/>
      <c r="S174" s="193"/>
      <c r="T174" s="193"/>
    </row>
    <row r="175" s="179" customFormat="1" hidden="1" spans="1:20">
      <c r="A175" s="193">
        <f>Factures!C189</f>
        <v>0</v>
      </c>
      <c r="B175" s="34"/>
      <c r="C175" s="31">
        <f t="shared" si="2"/>
        <v>1000</v>
      </c>
      <c r="D175" s="34"/>
      <c r="E175" s="34" t="str">
        <f>Factures!E189</f>
        <v>Unité</v>
      </c>
      <c r="F175" s="190">
        <f>Factures!A189</f>
        <v>1577</v>
      </c>
      <c r="G175" s="191" t="str">
        <f>Factures!B189</f>
        <v>Article no 172</v>
      </c>
      <c r="H175" s="194">
        <f>Factures!F189</f>
        <v>172</v>
      </c>
      <c r="I175" s="34">
        <f>Factures!N189</f>
        <v>0</v>
      </c>
      <c r="J175" s="198"/>
      <c r="K175" s="192">
        <f>Factures!O189</f>
        <v>0</v>
      </c>
      <c r="L175" s="192"/>
      <c r="M175" s="198">
        <f ca="1">Factures!B$13</f>
        <v>46067</v>
      </c>
      <c r="N175" s="193" t="str">
        <f>Factures!A$11</f>
        <v>Facture</v>
      </c>
      <c r="O175" s="192"/>
      <c r="P175" s="192"/>
      <c r="Q175" s="192"/>
      <c r="R175" s="198"/>
      <c r="S175" s="193"/>
      <c r="T175" s="193"/>
    </row>
    <row r="176" s="179" customFormat="1" hidden="1" spans="1:20">
      <c r="A176" s="193">
        <f>Factures!C190</f>
        <v>0</v>
      </c>
      <c r="B176" s="34"/>
      <c r="C176" s="31">
        <f t="shared" si="2"/>
        <v>1000</v>
      </c>
      <c r="D176" s="34"/>
      <c r="E176" s="34" t="str">
        <f>Factures!E190</f>
        <v>Unité</v>
      </c>
      <c r="F176" s="190">
        <f>Factures!A190</f>
        <v>1578</v>
      </c>
      <c r="G176" s="191" t="str">
        <f>Factures!B190</f>
        <v>Article no 173</v>
      </c>
      <c r="H176" s="194">
        <f>Factures!F190</f>
        <v>173</v>
      </c>
      <c r="I176" s="34">
        <f>Factures!N190</f>
        <v>0</v>
      </c>
      <c r="J176" s="198"/>
      <c r="K176" s="192">
        <f>Factures!O190</f>
        <v>0</v>
      </c>
      <c r="L176" s="192"/>
      <c r="M176" s="198">
        <f ca="1">Factures!B$13</f>
        <v>46067</v>
      </c>
      <c r="N176" s="193" t="str">
        <f>Factures!A$11</f>
        <v>Facture</v>
      </c>
      <c r="O176" s="192"/>
      <c r="P176" s="192"/>
      <c r="Q176" s="192"/>
      <c r="R176" s="198"/>
      <c r="S176" s="193"/>
      <c r="T176" s="193"/>
    </row>
    <row r="177" s="179" customFormat="1" hidden="1" spans="1:20">
      <c r="A177" s="193">
        <f>Factures!C191</f>
        <v>0</v>
      </c>
      <c r="B177" s="34"/>
      <c r="C177" s="31">
        <f t="shared" si="2"/>
        <v>1000</v>
      </c>
      <c r="D177" s="34"/>
      <c r="E177" s="34" t="str">
        <f>Factures!E191</f>
        <v>Unité</v>
      </c>
      <c r="F177" s="190">
        <f>Factures!A191</f>
        <v>1579</v>
      </c>
      <c r="G177" s="191" t="str">
        <f>Factures!B191</f>
        <v>Article no 174</v>
      </c>
      <c r="H177" s="194">
        <f>Factures!F191</f>
        <v>174</v>
      </c>
      <c r="I177" s="34">
        <f>Factures!N191</f>
        <v>0</v>
      </c>
      <c r="J177" s="198"/>
      <c r="K177" s="192">
        <f>Factures!O191</f>
        <v>0</v>
      </c>
      <c r="L177" s="192"/>
      <c r="M177" s="198">
        <f ca="1">Factures!B$13</f>
        <v>46067</v>
      </c>
      <c r="N177" s="193" t="str">
        <f>Factures!A$11</f>
        <v>Facture</v>
      </c>
      <c r="O177" s="192"/>
      <c r="P177" s="192"/>
      <c r="Q177" s="192"/>
      <c r="R177" s="198"/>
      <c r="S177" s="193"/>
      <c r="T177" s="193"/>
    </row>
    <row r="178" s="179" customFormat="1" hidden="1" spans="1:20">
      <c r="A178" s="193">
        <f>Factures!C192</f>
        <v>0</v>
      </c>
      <c r="B178" s="34"/>
      <c r="C178" s="31">
        <f t="shared" si="2"/>
        <v>1000</v>
      </c>
      <c r="D178" s="34"/>
      <c r="E178" s="34" t="str">
        <f>Factures!E192</f>
        <v>Unité</v>
      </c>
      <c r="F178" s="190">
        <f>Factures!A192</f>
        <v>1580</v>
      </c>
      <c r="G178" s="191" t="str">
        <f>Factures!B192</f>
        <v>Article no 175</v>
      </c>
      <c r="H178" s="194">
        <f>Factures!F192</f>
        <v>175</v>
      </c>
      <c r="I178" s="34">
        <f>Factures!N192</f>
        <v>0</v>
      </c>
      <c r="J178" s="198"/>
      <c r="K178" s="192">
        <f>Factures!O192</f>
        <v>0</v>
      </c>
      <c r="L178" s="192"/>
      <c r="M178" s="198">
        <f ca="1">Factures!B$13</f>
        <v>46067</v>
      </c>
      <c r="N178" s="193" t="str">
        <f>Factures!A$11</f>
        <v>Facture</v>
      </c>
      <c r="O178" s="192"/>
      <c r="P178" s="192"/>
      <c r="Q178" s="192"/>
      <c r="R178" s="198"/>
      <c r="S178" s="193"/>
      <c r="T178" s="193"/>
    </row>
    <row r="179" s="179" customFormat="1" hidden="1" spans="1:20">
      <c r="A179" s="193">
        <f>Factures!C193</f>
        <v>0</v>
      </c>
      <c r="B179" s="34"/>
      <c r="C179" s="31">
        <f t="shared" si="2"/>
        <v>1000</v>
      </c>
      <c r="D179" s="34"/>
      <c r="E179" s="34" t="str">
        <f>Factures!E193</f>
        <v>Unité</v>
      </c>
      <c r="F179" s="190">
        <f>Factures!A193</f>
        <v>1581</v>
      </c>
      <c r="G179" s="191" t="str">
        <f>Factures!B193</f>
        <v>Article no 176</v>
      </c>
      <c r="H179" s="194">
        <f>Factures!F193</f>
        <v>176</v>
      </c>
      <c r="I179" s="34">
        <f>Factures!N193</f>
        <v>0</v>
      </c>
      <c r="J179" s="198"/>
      <c r="K179" s="192">
        <f>Factures!O193</f>
        <v>0</v>
      </c>
      <c r="L179" s="192"/>
      <c r="M179" s="198">
        <f ca="1">Factures!B$13</f>
        <v>46067</v>
      </c>
      <c r="N179" s="193" t="str">
        <f>Factures!A$11</f>
        <v>Facture</v>
      </c>
      <c r="O179" s="192"/>
      <c r="P179" s="192"/>
      <c r="Q179" s="192"/>
      <c r="R179" s="198"/>
      <c r="S179" s="193"/>
      <c r="T179" s="193"/>
    </row>
    <row r="180" s="179" customFormat="1" hidden="1" spans="1:20">
      <c r="A180" s="193">
        <f>Factures!C194</f>
        <v>0</v>
      </c>
      <c r="B180" s="34"/>
      <c r="C180" s="31">
        <f t="shared" si="2"/>
        <v>1000</v>
      </c>
      <c r="D180" s="34"/>
      <c r="E180" s="34" t="str">
        <f>Factures!E194</f>
        <v>Unité</v>
      </c>
      <c r="F180" s="190">
        <f>Factures!A194</f>
        <v>1582</v>
      </c>
      <c r="G180" s="191" t="str">
        <f>Factures!B194</f>
        <v>Article no 177</v>
      </c>
      <c r="H180" s="194">
        <f>Factures!F194</f>
        <v>177</v>
      </c>
      <c r="I180" s="34">
        <f>Factures!N194</f>
        <v>0</v>
      </c>
      <c r="J180" s="198"/>
      <c r="K180" s="192">
        <f>Factures!O194</f>
        <v>0</v>
      </c>
      <c r="L180" s="192"/>
      <c r="M180" s="198">
        <f ca="1">Factures!B$13</f>
        <v>46067</v>
      </c>
      <c r="N180" s="193" t="str">
        <f>Factures!A$11</f>
        <v>Facture</v>
      </c>
      <c r="O180" s="192"/>
      <c r="P180" s="192"/>
      <c r="Q180" s="192"/>
      <c r="R180" s="198"/>
      <c r="S180" s="193"/>
      <c r="T180" s="193"/>
    </row>
    <row r="181" s="179" customFormat="1" hidden="1" spans="1:20">
      <c r="A181" s="193">
        <f>Factures!C195</f>
        <v>0</v>
      </c>
      <c r="B181" s="34"/>
      <c r="C181" s="31">
        <f t="shared" si="2"/>
        <v>1000</v>
      </c>
      <c r="D181" s="34"/>
      <c r="E181" s="34" t="str">
        <f>Factures!E195</f>
        <v>Unité</v>
      </c>
      <c r="F181" s="190">
        <f>Factures!A195</f>
        <v>1583</v>
      </c>
      <c r="G181" s="191" t="str">
        <f>Factures!B195</f>
        <v>Article no 178</v>
      </c>
      <c r="H181" s="194">
        <f>Factures!F195</f>
        <v>178</v>
      </c>
      <c r="I181" s="34">
        <f>Factures!N195</f>
        <v>0</v>
      </c>
      <c r="J181" s="198"/>
      <c r="K181" s="192">
        <f>Factures!O195</f>
        <v>0</v>
      </c>
      <c r="L181" s="192"/>
      <c r="M181" s="198">
        <f ca="1">Factures!B$13</f>
        <v>46067</v>
      </c>
      <c r="N181" s="193" t="str">
        <f>Factures!A$11</f>
        <v>Facture</v>
      </c>
      <c r="O181" s="192"/>
      <c r="P181" s="192"/>
      <c r="Q181" s="192"/>
      <c r="R181" s="198"/>
      <c r="S181" s="193"/>
      <c r="T181" s="193"/>
    </row>
    <row r="182" s="179" customFormat="1" hidden="1" spans="1:20">
      <c r="A182" s="193">
        <f>Factures!C196</f>
        <v>0</v>
      </c>
      <c r="B182" s="34"/>
      <c r="C182" s="31">
        <f t="shared" si="2"/>
        <v>1000</v>
      </c>
      <c r="D182" s="34"/>
      <c r="E182" s="34" t="str">
        <f>Factures!E196</f>
        <v>Unité</v>
      </c>
      <c r="F182" s="190">
        <f>Factures!A196</f>
        <v>1584</v>
      </c>
      <c r="G182" s="191" t="str">
        <f>Factures!B196</f>
        <v>Article no 179</v>
      </c>
      <c r="H182" s="194">
        <f>Factures!F196</f>
        <v>179</v>
      </c>
      <c r="I182" s="34">
        <f>Factures!N196</f>
        <v>0</v>
      </c>
      <c r="J182" s="198"/>
      <c r="K182" s="192">
        <f>Factures!O196</f>
        <v>0</v>
      </c>
      <c r="L182" s="192"/>
      <c r="M182" s="198">
        <f ca="1">Factures!B$13</f>
        <v>46067</v>
      </c>
      <c r="N182" s="193" t="str">
        <f>Factures!A$11</f>
        <v>Facture</v>
      </c>
      <c r="O182" s="192"/>
      <c r="P182" s="192"/>
      <c r="Q182" s="192"/>
      <c r="R182" s="198"/>
      <c r="S182" s="193"/>
      <c r="T182" s="193"/>
    </row>
    <row r="183" s="179" customFormat="1" hidden="1" spans="1:20">
      <c r="A183" s="193">
        <f>Factures!C197</f>
        <v>0</v>
      </c>
      <c r="B183" s="34"/>
      <c r="C183" s="31">
        <f t="shared" si="2"/>
        <v>1000</v>
      </c>
      <c r="D183" s="34"/>
      <c r="E183" s="34" t="str">
        <f>Factures!E197</f>
        <v>Unité</v>
      </c>
      <c r="F183" s="190">
        <f>Factures!A197</f>
        <v>1585</v>
      </c>
      <c r="G183" s="191" t="str">
        <f>Factures!B197</f>
        <v>Article no 180</v>
      </c>
      <c r="H183" s="194">
        <f>Factures!F197</f>
        <v>180</v>
      </c>
      <c r="I183" s="34">
        <f>Factures!N197</f>
        <v>0</v>
      </c>
      <c r="J183" s="198"/>
      <c r="K183" s="192">
        <f>Factures!O197</f>
        <v>0</v>
      </c>
      <c r="L183" s="192"/>
      <c r="M183" s="198">
        <f ca="1">Factures!B$13</f>
        <v>46067</v>
      </c>
      <c r="N183" s="193" t="str">
        <f>Factures!A$11</f>
        <v>Facture</v>
      </c>
      <c r="O183" s="192"/>
      <c r="P183" s="192"/>
      <c r="Q183" s="192"/>
      <c r="R183" s="198"/>
      <c r="S183" s="193"/>
      <c r="T183" s="193"/>
    </row>
    <row r="184" s="179" customFormat="1" hidden="1" spans="1:20">
      <c r="A184" s="193">
        <f>Factures!C198</f>
        <v>0</v>
      </c>
      <c r="B184" s="34"/>
      <c r="C184" s="31">
        <f t="shared" si="2"/>
        <v>1000</v>
      </c>
      <c r="D184" s="34"/>
      <c r="E184" s="34" t="str">
        <f>Factures!E198</f>
        <v>Unité</v>
      </c>
      <c r="F184" s="190">
        <f>Factures!A198</f>
        <v>1586</v>
      </c>
      <c r="G184" s="191" t="str">
        <f>Factures!B198</f>
        <v>Article no 181</v>
      </c>
      <c r="H184" s="194">
        <f>Factures!F198</f>
        <v>181</v>
      </c>
      <c r="I184" s="34">
        <f>Factures!N198</f>
        <v>0</v>
      </c>
      <c r="J184" s="198"/>
      <c r="K184" s="192">
        <f>Factures!O198</f>
        <v>0</v>
      </c>
      <c r="L184" s="192"/>
      <c r="M184" s="198">
        <f ca="1">Factures!B$13</f>
        <v>46067</v>
      </c>
      <c r="N184" s="193" t="str">
        <f>Factures!A$11</f>
        <v>Facture</v>
      </c>
      <c r="O184" s="192"/>
      <c r="P184" s="192"/>
      <c r="Q184" s="192"/>
      <c r="R184" s="198"/>
      <c r="S184" s="193"/>
      <c r="T184" s="193"/>
    </row>
    <row r="185" s="179" customFormat="1" hidden="1" spans="1:20">
      <c r="A185" s="193">
        <f>Factures!C199</f>
        <v>0</v>
      </c>
      <c r="B185" s="34"/>
      <c r="C185" s="31">
        <f t="shared" si="2"/>
        <v>1000</v>
      </c>
      <c r="D185" s="34"/>
      <c r="E185" s="34" t="str">
        <f>Factures!E199</f>
        <v>Unité</v>
      </c>
      <c r="F185" s="190">
        <f>Factures!A199</f>
        <v>1587</v>
      </c>
      <c r="G185" s="191" t="str">
        <f>Factures!B199</f>
        <v>Article no 182</v>
      </c>
      <c r="H185" s="194">
        <f>Factures!F199</f>
        <v>182</v>
      </c>
      <c r="I185" s="34">
        <f>Factures!N199</f>
        <v>0</v>
      </c>
      <c r="J185" s="198"/>
      <c r="K185" s="192">
        <f>Factures!O199</f>
        <v>0</v>
      </c>
      <c r="L185" s="192"/>
      <c r="M185" s="198">
        <f ca="1">Factures!B$13</f>
        <v>46067</v>
      </c>
      <c r="N185" s="193" t="str">
        <f>Factures!A$11</f>
        <v>Facture</v>
      </c>
      <c r="O185" s="192"/>
      <c r="P185" s="192"/>
      <c r="Q185" s="192"/>
      <c r="R185" s="198"/>
      <c r="S185" s="193"/>
      <c r="T185" s="193"/>
    </row>
    <row r="186" s="179" customFormat="1" hidden="1" spans="1:20">
      <c r="A186" s="193">
        <f>Factures!C200</f>
        <v>0</v>
      </c>
      <c r="B186" s="34"/>
      <c r="C186" s="31">
        <f t="shared" si="2"/>
        <v>1000</v>
      </c>
      <c r="D186" s="34"/>
      <c r="E186" s="34" t="str">
        <f>Factures!E200</f>
        <v>Unité</v>
      </c>
      <c r="F186" s="190">
        <f>Factures!A200</f>
        <v>1588</v>
      </c>
      <c r="G186" s="191" t="str">
        <f>Factures!B200</f>
        <v>Article no 183</v>
      </c>
      <c r="H186" s="194">
        <f>Factures!F200</f>
        <v>183</v>
      </c>
      <c r="I186" s="34">
        <f>Factures!N200</f>
        <v>0</v>
      </c>
      <c r="J186" s="198"/>
      <c r="K186" s="192">
        <f>Factures!O200</f>
        <v>0</v>
      </c>
      <c r="L186" s="192"/>
      <c r="M186" s="198">
        <f ca="1">Factures!B$13</f>
        <v>46067</v>
      </c>
      <c r="N186" s="193" t="str">
        <f>Factures!A$11</f>
        <v>Facture</v>
      </c>
      <c r="O186" s="192"/>
      <c r="P186" s="192"/>
      <c r="Q186" s="192"/>
      <c r="R186" s="198"/>
      <c r="S186" s="193"/>
      <c r="T186" s="193"/>
    </row>
    <row r="187" s="179" customFormat="1" hidden="1" spans="1:20">
      <c r="A187" s="193">
        <f>Factures!C201</f>
        <v>0</v>
      </c>
      <c r="B187" s="34"/>
      <c r="C187" s="31">
        <f t="shared" si="2"/>
        <v>1000</v>
      </c>
      <c r="D187" s="34"/>
      <c r="E187" s="34" t="str">
        <f>Factures!E201</f>
        <v>Unité</v>
      </c>
      <c r="F187" s="190">
        <f>Factures!A201</f>
        <v>1589</v>
      </c>
      <c r="G187" s="191" t="str">
        <f>Factures!B201</f>
        <v>Article no 184</v>
      </c>
      <c r="H187" s="194">
        <f>Factures!F201</f>
        <v>184</v>
      </c>
      <c r="I187" s="34">
        <f>Factures!N201</f>
        <v>0</v>
      </c>
      <c r="J187" s="198"/>
      <c r="K187" s="192">
        <f>Factures!O201</f>
        <v>0</v>
      </c>
      <c r="L187" s="192"/>
      <c r="M187" s="198">
        <f ca="1">Factures!B$13</f>
        <v>46067</v>
      </c>
      <c r="N187" s="193" t="str">
        <f>Factures!A$11</f>
        <v>Facture</v>
      </c>
      <c r="O187" s="192"/>
      <c r="P187" s="192"/>
      <c r="Q187" s="192"/>
      <c r="R187" s="198"/>
      <c r="S187" s="193"/>
      <c r="T187" s="193"/>
    </row>
    <row r="188" s="179" customFormat="1" hidden="1" spans="1:20">
      <c r="A188" s="193">
        <f>Factures!C202</f>
        <v>0</v>
      </c>
      <c r="B188" s="34"/>
      <c r="C188" s="31">
        <f t="shared" si="2"/>
        <v>1000</v>
      </c>
      <c r="D188" s="34"/>
      <c r="E188" s="34" t="str">
        <f>Factures!E202</f>
        <v>Unité</v>
      </c>
      <c r="F188" s="190">
        <f>Factures!A202</f>
        <v>1590</v>
      </c>
      <c r="G188" s="191" t="str">
        <f>Factures!B202</f>
        <v>Article no 185 &gt;RuptureSuivraMars3x</v>
      </c>
      <c r="H188" s="194">
        <f>Factures!F202</f>
        <v>185</v>
      </c>
      <c r="I188" s="34">
        <f>Factures!N202</f>
        <v>0</v>
      </c>
      <c r="J188" s="198"/>
      <c r="K188" s="192">
        <f>Factures!O202</f>
        <v>0</v>
      </c>
      <c r="L188" s="192"/>
      <c r="M188" s="198">
        <f ca="1">Factures!B$13</f>
        <v>46067</v>
      </c>
      <c r="N188" s="193" t="str">
        <f>Factures!A$11</f>
        <v>Facture</v>
      </c>
      <c r="O188" s="192"/>
      <c r="P188" s="192"/>
      <c r="Q188" s="192"/>
      <c r="R188" s="198"/>
      <c r="S188" s="193"/>
      <c r="T188" s="193"/>
    </row>
    <row r="189" s="179" customFormat="1" hidden="1" spans="1:20">
      <c r="A189" s="193">
        <f>Factures!C203</f>
        <v>0</v>
      </c>
      <c r="B189" s="34"/>
      <c r="C189" s="31">
        <f t="shared" si="2"/>
        <v>1000</v>
      </c>
      <c r="D189" s="34"/>
      <c r="E189" s="34" t="str">
        <f>Factures!E203</f>
        <v>Unité</v>
      </c>
      <c r="F189" s="190">
        <f>Factures!A203</f>
        <v>1591</v>
      </c>
      <c r="G189" s="191" t="str">
        <f>Factures!B203</f>
        <v>Article no 186</v>
      </c>
      <c r="H189" s="194">
        <f>Factures!F203</f>
        <v>186</v>
      </c>
      <c r="I189" s="34">
        <f>Factures!N203</f>
        <v>0</v>
      </c>
      <c r="J189" s="198"/>
      <c r="K189" s="192">
        <f>Factures!O203</f>
        <v>0</v>
      </c>
      <c r="L189" s="192"/>
      <c r="M189" s="198">
        <f ca="1">Factures!B$13</f>
        <v>46067</v>
      </c>
      <c r="N189" s="193" t="str">
        <f>Factures!A$11</f>
        <v>Facture</v>
      </c>
      <c r="O189" s="192"/>
      <c r="P189" s="192"/>
      <c r="Q189" s="192"/>
      <c r="R189" s="198"/>
      <c r="S189" s="193"/>
      <c r="T189" s="193"/>
    </row>
    <row r="190" s="179" customFormat="1" hidden="1" spans="1:20">
      <c r="A190" s="193">
        <f>Factures!C204</f>
        <v>0</v>
      </c>
      <c r="B190" s="34"/>
      <c r="C190" s="31">
        <f t="shared" si="2"/>
        <v>1000</v>
      </c>
      <c r="D190" s="34"/>
      <c r="E190" s="34" t="str">
        <f>Factures!E204</f>
        <v>Unité</v>
      </c>
      <c r="F190" s="190">
        <f>Factures!A204</f>
        <v>1592</v>
      </c>
      <c r="G190" s="191" t="str">
        <f>Factures!B204</f>
        <v>Article no 187</v>
      </c>
      <c r="H190" s="194">
        <f>Factures!F204</f>
        <v>187</v>
      </c>
      <c r="I190" s="34">
        <f>Factures!N204</f>
        <v>0</v>
      </c>
      <c r="J190" s="198"/>
      <c r="K190" s="192">
        <f>Factures!O204</f>
        <v>0</v>
      </c>
      <c r="L190" s="192"/>
      <c r="M190" s="198">
        <f ca="1">Factures!B$13</f>
        <v>46067</v>
      </c>
      <c r="N190" s="193" t="str">
        <f>Factures!A$11</f>
        <v>Facture</v>
      </c>
      <c r="O190" s="192"/>
      <c r="P190" s="192"/>
      <c r="Q190" s="192"/>
      <c r="R190" s="198"/>
      <c r="S190" s="193"/>
      <c r="T190" s="193"/>
    </row>
    <row r="191" s="179" customFormat="1" hidden="1" spans="1:20">
      <c r="A191" s="193">
        <f>Factures!C205</f>
        <v>0</v>
      </c>
      <c r="B191" s="34"/>
      <c r="C191" s="31">
        <f t="shared" si="2"/>
        <v>1000</v>
      </c>
      <c r="D191" s="34"/>
      <c r="E191" s="34" t="str">
        <f>Factures!E205</f>
        <v>Unité</v>
      </c>
      <c r="F191" s="190">
        <f>Factures!A205</f>
        <v>1593</v>
      </c>
      <c r="G191" s="191" t="str">
        <f>Factures!B205</f>
        <v>Article no 188</v>
      </c>
      <c r="H191" s="194">
        <f>Factures!F205</f>
        <v>188</v>
      </c>
      <c r="I191" s="34">
        <f>Factures!N205</f>
        <v>0</v>
      </c>
      <c r="J191" s="198"/>
      <c r="K191" s="192">
        <f>Factures!O205</f>
        <v>0</v>
      </c>
      <c r="L191" s="192"/>
      <c r="M191" s="198">
        <f ca="1">Factures!B$13</f>
        <v>46067</v>
      </c>
      <c r="N191" s="193" t="str">
        <f>Factures!A$11</f>
        <v>Facture</v>
      </c>
      <c r="O191" s="192"/>
      <c r="P191" s="192"/>
      <c r="Q191" s="192"/>
      <c r="R191" s="198"/>
      <c r="S191" s="193"/>
      <c r="T191" s="193"/>
    </row>
    <row r="192" s="179" customFormat="1" hidden="1" spans="1:20">
      <c r="A192" s="193">
        <f>Factures!C206</f>
        <v>0</v>
      </c>
      <c r="B192" s="34"/>
      <c r="C192" s="31">
        <f t="shared" si="2"/>
        <v>1000</v>
      </c>
      <c r="D192" s="34"/>
      <c r="E192" s="34" t="str">
        <f>Factures!E206</f>
        <v>Unité</v>
      </c>
      <c r="F192" s="190">
        <f>Factures!A206</f>
        <v>1594</v>
      </c>
      <c r="G192" s="191" t="str">
        <f>Factures!B206</f>
        <v>Article no 189</v>
      </c>
      <c r="H192" s="194">
        <f>Factures!F206</f>
        <v>189</v>
      </c>
      <c r="I192" s="34">
        <f>Factures!N206</f>
        <v>0</v>
      </c>
      <c r="J192" s="198"/>
      <c r="K192" s="192">
        <f>Factures!O206</f>
        <v>0</v>
      </c>
      <c r="L192" s="192"/>
      <c r="M192" s="198">
        <f ca="1">Factures!B$13</f>
        <v>46067</v>
      </c>
      <c r="N192" s="193" t="str">
        <f>Factures!A$11</f>
        <v>Facture</v>
      </c>
      <c r="O192" s="192"/>
      <c r="P192" s="192"/>
      <c r="Q192" s="192"/>
      <c r="R192" s="198"/>
      <c r="S192" s="193"/>
      <c r="T192" s="193"/>
    </row>
    <row r="193" s="179" customFormat="1" hidden="1" spans="1:20">
      <c r="A193" s="193">
        <f>Factures!C207</f>
        <v>0</v>
      </c>
      <c r="B193" s="34"/>
      <c r="C193" s="31">
        <f t="shared" si="2"/>
        <v>1000</v>
      </c>
      <c r="D193" s="34"/>
      <c r="E193" s="34" t="str">
        <f>Factures!E207</f>
        <v>Unité</v>
      </c>
      <c r="F193" s="190">
        <f>Factures!A207</f>
        <v>1595</v>
      </c>
      <c r="G193" s="191" t="str">
        <f>Factures!B207</f>
        <v>Article no 190</v>
      </c>
      <c r="H193" s="194">
        <f>Factures!F207</f>
        <v>190</v>
      </c>
      <c r="I193" s="34">
        <f>Factures!N207</f>
        <v>0</v>
      </c>
      <c r="J193" s="198"/>
      <c r="K193" s="192">
        <f>Factures!O207</f>
        <v>0</v>
      </c>
      <c r="L193" s="192"/>
      <c r="M193" s="198">
        <f ca="1">Factures!B$13</f>
        <v>46067</v>
      </c>
      <c r="N193" s="193" t="str">
        <f>Factures!A$11</f>
        <v>Facture</v>
      </c>
      <c r="O193" s="192"/>
      <c r="P193" s="192"/>
      <c r="Q193" s="192"/>
      <c r="R193" s="198"/>
      <c r="S193" s="193"/>
      <c r="T193" s="193"/>
    </row>
    <row r="194" s="179" customFormat="1" hidden="1" spans="1:20">
      <c r="A194" s="193">
        <f>Factures!C208</f>
        <v>0</v>
      </c>
      <c r="B194" s="34"/>
      <c r="C194" s="31">
        <f t="shared" si="2"/>
        <v>1000</v>
      </c>
      <c r="D194" s="34"/>
      <c r="E194" s="34" t="str">
        <f>Factures!E208</f>
        <v>Unité</v>
      </c>
      <c r="F194" s="190">
        <f>Factures!A208</f>
        <v>1596</v>
      </c>
      <c r="G194" s="191" t="str">
        <f>Factures!B208</f>
        <v>Article no 191</v>
      </c>
      <c r="H194" s="194">
        <f>Factures!F208</f>
        <v>191</v>
      </c>
      <c r="I194" s="34">
        <f>Factures!N208</f>
        <v>0</v>
      </c>
      <c r="J194" s="198"/>
      <c r="K194" s="192">
        <f>Factures!O208</f>
        <v>0</v>
      </c>
      <c r="L194" s="192"/>
      <c r="M194" s="198">
        <f ca="1">Factures!B$13</f>
        <v>46067</v>
      </c>
      <c r="N194" s="193" t="str">
        <f>Factures!A$11</f>
        <v>Facture</v>
      </c>
      <c r="O194" s="192"/>
      <c r="P194" s="192"/>
      <c r="Q194" s="192"/>
      <c r="R194" s="198"/>
      <c r="S194" s="193"/>
      <c r="T194" s="193"/>
    </row>
    <row r="195" s="179" customFormat="1" hidden="1" spans="1:20">
      <c r="A195" s="193">
        <f>Factures!C209</f>
        <v>0</v>
      </c>
      <c r="B195" s="34"/>
      <c r="C195" s="31">
        <f t="shared" ref="C195:C258" si="3">C$2</f>
        <v>1000</v>
      </c>
      <c r="D195" s="34"/>
      <c r="E195" s="34" t="str">
        <f>Factures!E209</f>
        <v>Unité</v>
      </c>
      <c r="F195" s="190">
        <f>Factures!A209</f>
        <v>1597</v>
      </c>
      <c r="G195" s="191" t="str">
        <f>Factures!B209</f>
        <v>Article no 192</v>
      </c>
      <c r="H195" s="194">
        <f>Factures!F209</f>
        <v>192</v>
      </c>
      <c r="I195" s="34">
        <f>Factures!N209</f>
        <v>0</v>
      </c>
      <c r="J195" s="198"/>
      <c r="K195" s="192">
        <f>Factures!O209</f>
        <v>0</v>
      </c>
      <c r="L195" s="192"/>
      <c r="M195" s="198">
        <f ca="1">Factures!B$13</f>
        <v>46067</v>
      </c>
      <c r="N195" s="193" t="str">
        <f>Factures!A$11</f>
        <v>Facture</v>
      </c>
      <c r="O195" s="192"/>
      <c r="P195" s="192"/>
      <c r="Q195" s="192"/>
      <c r="R195" s="198"/>
      <c r="S195" s="193"/>
      <c r="T195" s="193"/>
    </row>
    <row r="196" s="179" customFormat="1" hidden="1" spans="1:20">
      <c r="A196" s="193">
        <f>Factures!C210</f>
        <v>0</v>
      </c>
      <c r="B196" s="34"/>
      <c r="C196" s="31">
        <f t="shared" si="3"/>
        <v>1000</v>
      </c>
      <c r="D196" s="34"/>
      <c r="E196" s="34" t="str">
        <f>Factures!E210</f>
        <v>Unité</v>
      </c>
      <c r="F196" s="190">
        <f>Factures!A210</f>
        <v>1598</v>
      </c>
      <c r="G196" s="191" t="str">
        <f>Factures!B210</f>
        <v>Article no 193</v>
      </c>
      <c r="H196" s="194">
        <f>Factures!F210</f>
        <v>193</v>
      </c>
      <c r="I196" s="34">
        <f>Factures!N210</f>
        <v>0</v>
      </c>
      <c r="J196" s="198"/>
      <c r="K196" s="192">
        <f>Factures!O210</f>
        <v>0</v>
      </c>
      <c r="L196" s="192"/>
      <c r="M196" s="198">
        <f ca="1">Factures!B$13</f>
        <v>46067</v>
      </c>
      <c r="N196" s="193" t="str">
        <f>Factures!A$11</f>
        <v>Facture</v>
      </c>
      <c r="O196" s="192"/>
      <c r="P196" s="192"/>
      <c r="Q196" s="192"/>
      <c r="R196" s="198"/>
      <c r="S196" s="193"/>
      <c r="T196" s="193"/>
    </row>
    <row r="197" s="179" customFormat="1" hidden="1" spans="1:20">
      <c r="A197" s="193">
        <f>Factures!C211</f>
        <v>0</v>
      </c>
      <c r="B197" s="34"/>
      <c r="C197" s="31">
        <f t="shared" si="3"/>
        <v>1000</v>
      </c>
      <c r="D197" s="34"/>
      <c r="E197" s="34" t="str">
        <f>Factures!E211</f>
        <v>Unité</v>
      </c>
      <c r="F197" s="190">
        <f>Factures!A211</f>
        <v>1599</v>
      </c>
      <c r="G197" s="191" t="str">
        <f>Factures!B211</f>
        <v>Article no 194</v>
      </c>
      <c r="H197" s="194">
        <f>Factures!F211</f>
        <v>194</v>
      </c>
      <c r="I197" s="34">
        <f>Factures!N211</f>
        <v>0</v>
      </c>
      <c r="J197" s="198"/>
      <c r="K197" s="192">
        <f>Factures!O211</f>
        <v>0</v>
      </c>
      <c r="L197" s="192"/>
      <c r="M197" s="198">
        <f ca="1">Factures!B$13</f>
        <v>46067</v>
      </c>
      <c r="N197" s="193" t="str">
        <f>Factures!A$11</f>
        <v>Facture</v>
      </c>
      <c r="O197" s="192"/>
      <c r="P197" s="192"/>
      <c r="Q197" s="192"/>
      <c r="R197" s="198"/>
      <c r="S197" s="193"/>
      <c r="T197" s="193"/>
    </row>
    <row r="198" s="179" customFormat="1" hidden="1" spans="1:20">
      <c r="A198" s="193">
        <f>Factures!C212</f>
        <v>0</v>
      </c>
      <c r="B198" s="34"/>
      <c r="C198" s="31">
        <f t="shared" si="3"/>
        <v>1000</v>
      </c>
      <c r="D198" s="34"/>
      <c r="E198" s="34" t="str">
        <f>Factures!E212</f>
        <v>Unité</v>
      </c>
      <c r="F198" s="190">
        <f>Factures!A212</f>
        <v>1600</v>
      </c>
      <c r="G198" s="191" t="str">
        <f>Factures!B212</f>
        <v>Article no 195</v>
      </c>
      <c r="H198" s="194">
        <f>Factures!F212</f>
        <v>195</v>
      </c>
      <c r="I198" s="34">
        <f>Factures!N212</f>
        <v>0</v>
      </c>
      <c r="J198" s="198"/>
      <c r="K198" s="192">
        <f>Factures!O212</f>
        <v>0</v>
      </c>
      <c r="L198" s="192"/>
      <c r="M198" s="198">
        <f ca="1">Factures!B$13</f>
        <v>46067</v>
      </c>
      <c r="N198" s="193" t="str">
        <f>Factures!A$11</f>
        <v>Facture</v>
      </c>
      <c r="O198" s="192"/>
      <c r="P198" s="192"/>
      <c r="Q198" s="192"/>
      <c r="R198" s="198"/>
      <c r="S198" s="193"/>
      <c r="T198" s="193"/>
    </row>
    <row r="199" s="179" customFormat="1" hidden="1" spans="1:20">
      <c r="A199" s="193">
        <f>Factures!C213</f>
        <v>0</v>
      </c>
      <c r="B199" s="34"/>
      <c r="C199" s="31">
        <f t="shared" si="3"/>
        <v>1000</v>
      </c>
      <c r="D199" s="34"/>
      <c r="E199" s="34" t="str">
        <f>Factures!E213</f>
        <v>Unité</v>
      </c>
      <c r="F199" s="190">
        <f>Factures!A213</f>
        <v>1601</v>
      </c>
      <c r="G199" s="191" t="str">
        <f>Factures!B213</f>
        <v>Article no 196</v>
      </c>
      <c r="H199" s="194">
        <f>Factures!F213</f>
        <v>196</v>
      </c>
      <c r="I199" s="34">
        <f>Factures!N213</f>
        <v>0</v>
      </c>
      <c r="J199" s="198"/>
      <c r="K199" s="192">
        <f>Factures!O213</f>
        <v>0</v>
      </c>
      <c r="L199" s="192"/>
      <c r="M199" s="198">
        <f ca="1">Factures!B$13</f>
        <v>46067</v>
      </c>
      <c r="N199" s="193" t="str">
        <f>Factures!A$11</f>
        <v>Facture</v>
      </c>
      <c r="O199" s="192"/>
      <c r="P199" s="192"/>
      <c r="Q199" s="192"/>
      <c r="R199" s="198"/>
      <c r="S199" s="193"/>
      <c r="T199" s="193"/>
    </row>
    <row r="200" s="179" customFormat="1" hidden="1" spans="1:20">
      <c r="A200" s="193">
        <f>Factures!C214</f>
        <v>0</v>
      </c>
      <c r="B200" s="34"/>
      <c r="C200" s="31">
        <f t="shared" si="3"/>
        <v>1000</v>
      </c>
      <c r="D200" s="34"/>
      <c r="E200" s="34" t="str">
        <f>Factures!E214</f>
        <v>Unité</v>
      </c>
      <c r="F200" s="190">
        <f>Factures!A214</f>
        <v>1602</v>
      </c>
      <c r="G200" s="191" t="str">
        <f>Factures!B214</f>
        <v>Article no 197</v>
      </c>
      <c r="H200" s="194">
        <f>Factures!F214</f>
        <v>197</v>
      </c>
      <c r="I200" s="34">
        <f>Factures!N214</f>
        <v>0</v>
      </c>
      <c r="J200" s="198"/>
      <c r="K200" s="192">
        <f>Factures!O214</f>
        <v>0</v>
      </c>
      <c r="L200" s="192"/>
      <c r="M200" s="198">
        <f ca="1">Factures!B$13</f>
        <v>46067</v>
      </c>
      <c r="N200" s="193" t="str">
        <f>Factures!A$11</f>
        <v>Facture</v>
      </c>
      <c r="O200" s="192"/>
      <c r="P200" s="192"/>
      <c r="Q200" s="192"/>
      <c r="R200" s="198"/>
      <c r="S200" s="193"/>
      <c r="T200" s="193"/>
    </row>
    <row r="201" s="179" customFormat="1" hidden="1" spans="1:20">
      <c r="A201" s="193">
        <f>Factures!C215</f>
        <v>0</v>
      </c>
      <c r="B201" s="34"/>
      <c r="C201" s="31">
        <f t="shared" si="3"/>
        <v>1000</v>
      </c>
      <c r="D201" s="34"/>
      <c r="E201" s="34" t="str">
        <f>Factures!E215</f>
        <v>Unité</v>
      </c>
      <c r="F201" s="190">
        <f>Factures!A215</f>
        <v>1603</v>
      </c>
      <c r="G201" s="191" t="str">
        <f>Factures!B215</f>
        <v>Article no 198</v>
      </c>
      <c r="H201" s="194">
        <f>Factures!F215</f>
        <v>198</v>
      </c>
      <c r="I201" s="34">
        <f>Factures!N215</f>
        <v>0</v>
      </c>
      <c r="J201" s="198"/>
      <c r="K201" s="192">
        <f>Factures!O215</f>
        <v>0</v>
      </c>
      <c r="L201" s="192"/>
      <c r="M201" s="198">
        <f ca="1">Factures!B$13</f>
        <v>46067</v>
      </c>
      <c r="N201" s="193" t="str">
        <f>Factures!A$11</f>
        <v>Facture</v>
      </c>
      <c r="O201" s="192"/>
      <c r="P201" s="192"/>
      <c r="Q201" s="192"/>
      <c r="R201" s="198"/>
      <c r="S201" s="193"/>
      <c r="T201" s="193"/>
    </row>
    <row r="202" s="179" customFormat="1" hidden="1" spans="1:20">
      <c r="A202" s="193">
        <f>Factures!C216</f>
        <v>0</v>
      </c>
      <c r="B202" s="34"/>
      <c r="C202" s="31">
        <f t="shared" si="3"/>
        <v>1000</v>
      </c>
      <c r="D202" s="34"/>
      <c r="E202" s="34" t="str">
        <f>Factures!E216</f>
        <v>Unité</v>
      </c>
      <c r="F202" s="190">
        <f>Factures!A216</f>
        <v>1604</v>
      </c>
      <c r="G202" s="191" t="str">
        <f>Factures!B216</f>
        <v>Article no 199</v>
      </c>
      <c r="H202" s="194">
        <f>Factures!F216</f>
        <v>199</v>
      </c>
      <c r="I202" s="34">
        <f>Factures!N216</f>
        <v>0</v>
      </c>
      <c r="J202" s="198"/>
      <c r="K202" s="192">
        <f>Factures!O216</f>
        <v>0</v>
      </c>
      <c r="L202" s="192"/>
      <c r="M202" s="198">
        <f ca="1">Factures!B$13</f>
        <v>46067</v>
      </c>
      <c r="N202" s="193" t="str">
        <f>Factures!A$11</f>
        <v>Facture</v>
      </c>
      <c r="O202" s="192"/>
      <c r="P202" s="192"/>
      <c r="Q202" s="192"/>
      <c r="R202" s="198"/>
      <c r="S202" s="193"/>
      <c r="T202" s="193"/>
    </row>
    <row r="203" s="179" customFormat="1" hidden="1" spans="1:20">
      <c r="A203" s="193">
        <f>Factures!C217</f>
        <v>0</v>
      </c>
      <c r="B203" s="34"/>
      <c r="C203" s="31">
        <f t="shared" si="3"/>
        <v>1000</v>
      </c>
      <c r="D203" s="34"/>
      <c r="E203" s="34" t="str">
        <f>Factures!E217</f>
        <v>Unité</v>
      </c>
      <c r="F203" s="190">
        <f>Factures!A217</f>
        <v>1605</v>
      </c>
      <c r="G203" s="191" t="str">
        <f>Factures!B217</f>
        <v>Article no 200</v>
      </c>
      <c r="H203" s="194">
        <f>Factures!F217</f>
        <v>200</v>
      </c>
      <c r="I203" s="34">
        <f>Factures!N217</f>
        <v>0</v>
      </c>
      <c r="J203" s="198"/>
      <c r="K203" s="192">
        <f>Factures!O217</f>
        <v>0</v>
      </c>
      <c r="L203" s="206"/>
      <c r="M203" s="198">
        <f ca="1">Factures!B$13</f>
        <v>46067</v>
      </c>
      <c r="N203" s="193" t="str">
        <f>Factures!A$11</f>
        <v>Facture</v>
      </c>
      <c r="O203" s="192"/>
      <c r="P203" s="192"/>
      <c r="Q203" s="192"/>
      <c r="R203" s="198"/>
      <c r="S203" s="193"/>
      <c r="T203" s="193"/>
    </row>
    <row r="204" s="179" customFormat="1" hidden="1" spans="1:20">
      <c r="A204" s="193">
        <f>Factures!C218</f>
        <v>0</v>
      </c>
      <c r="B204" s="34"/>
      <c r="C204" s="31">
        <f t="shared" si="3"/>
        <v>1000</v>
      </c>
      <c r="D204" s="34"/>
      <c r="E204" s="34">
        <f>Factures!E218</f>
        <v>0</v>
      </c>
      <c r="F204" s="190">
        <f>Factures!A218</f>
        <v>0</v>
      </c>
      <c r="G204" s="191" t="str">
        <f>Factures!B218</f>
        <v>Faites des Copier-Collage spécial, Valeurs
pour ajouter vos articles. Remplissez les colonnes A-B, E-F et P</v>
      </c>
      <c r="H204" s="194">
        <f>Factures!F218</f>
        <v>0</v>
      </c>
      <c r="I204" s="34">
        <f>Factures!N218</f>
        <v>0</v>
      </c>
      <c r="J204" s="198"/>
      <c r="K204" s="192">
        <f>Factures!O218</f>
        <v>0</v>
      </c>
      <c r="L204" s="192"/>
      <c r="M204" s="198">
        <f ca="1">Factures!B$13</f>
        <v>46067</v>
      </c>
      <c r="N204" s="193" t="str">
        <f>Factures!A$11</f>
        <v>Facture</v>
      </c>
      <c r="O204" s="192"/>
      <c r="P204" s="192"/>
      <c r="Q204" s="192"/>
      <c r="R204" s="198"/>
      <c r="S204" s="193"/>
      <c r="T204" s="193"/>
    </row>
    <row r="205" s="179" customFormat="1" hidden="1" spans="1:20">
      <c r="A205" s="193">
        <f>Factures!C219</f>
        <v>0</v>
      </c>
      <c r="B205" s="34"/>
      <c r="C205" s="31">
        <f t="shared" si="3"/>
        <v>1000</v>
      </c>
      <c r="D205" s="34"/>
      <c r="E205" s="34">
        <f>Factures!E219</f>
        <v>0</v>
      </c>
      <c r="F205" s="190">
        <f>Factures!A219</f>
        <v>0</v>
      </c>
      <c r="G205" s="191">
        <f>Factures!B219</f>
        <v>0</v>
      </c>
      <c r="H205" s="194">
        <f>Factures!F219</f>
        <v>0</v>
      </c>
      <c r="I205" s="34">
        <f>Factures!N219</f>
        <v>0</v>
      </c>
      <c r="J205" s="198"/>
      <c r="K205" s="192">
        <f>Factures!O219</f>
        <v>0</v>
      </c>
      <c r="L205" s="192"/>
      <c r="M205" s="198">
        <f ca="1">Factures!B$13</f>
        <v>46067</v>
      </c>
      <c r="N205" s="193" t="str">
        <f>Factures!A$11</f>
        <v>Facture</v>
      </c>
      <c r="O205" s="192"/>
      <c r="P205" s="192"/>
      <c r="Q205" s="192"/>
      <c r="R205" s="198"/>
      <c r="S205" s="193"/>
      <c r="T205" s="193"/>
    </row>
    <row r="206" s="179" customFormat="1" hidden="1" spans="1:20">
      <c r="A206" s="193">
        <f>Factures!C220</f>
        <v>0</v>
      </c>
      <c r="B206" s="34"/>
      <c r="C206" s="31">
        <f t="shared" si="3"/>
        <v>1000</v>
      </c>
      <c r="D206" s="34"/>
      <c r="E206" s="34">
        <f>Factures!E220</f>
        <v>0</v>
      </c>
      <c r="F206" s="190">
        <f>Factures!A220</f>
        <v>0</v>
      </c>
      <c r="G206" s="191">
        <f>Factures!B220</f>
        <v>0</v>
      </c>
      <c r="H206" s="194">
        <f>Factures!F220</f>
        <v>0</v>
      </c>
      <c r="I206" s="34">
        <f>Factures!N220</f>
        <v>0</v>
      </c>
      <c r="J206" s="198"/>
      <c r="K206" s="192">
        <f>Factures!O220</f>
        <v>0</v>
      </c>
      <c r="L206" s="192"/>
      <c r="M206" s="198">
        <f ca="1">Factures!B$13</f>
        <v>46067</v>
      </c>
      <c r="N206" s="193" t="str">
        <f>Factures!A$11</f>
        <v>Facture</v>
      </c>
      <c r="O206" s="192"/>
      <c r="P206" s="192"/>
      <c r="Q206" s="192"/>
      <c r="R206" s="198"/>
      <c r="S206" s="193"/>
      <c r="T206" s="193"/>
    </row>
    <row r="207" s="179" customFormat="1" hidden="1" spans="1:20">
      <c r="A207" s="193">
        <f>Factures!C221</f>
        <v>0</v>
      </c>
      <c r="B207" s="34"/>
      <c r="C207" s="31">
        <f t="shared" si="3"/>
        <v>1000</v>
      </c>
      <c r="D207" s="34"/>
      <c r="E207" s="34">
        <f>Factures!E221</f>
        <v>0</v>
      </c>
      <c r="F207" s="190">
        <f>Factures!A221</f>
        <v>0</v>
      </c>
      <c r="G207" s="191">
        <f>Factures!B221</f>
        <v>0</v>
      </c>
      <c r="H207" s="194">
        <f>Factures!F221</f>
        <v>0</v>
      </c>
      <c r="I207" s="34">
        <f>Factures!N221</f>
        <v>0</v>
      </c>
      <c r="J207" s="198"/>
      <c r="K207" s="192">
        <f>Factures!O221</f>
        <v>0</v>
      </c>
      <c r="L207" s="192"/>
      <c r="M207" s="198">
        <f ca="1">Factures!B$13</f>
        <v>46067</v>
      </c>
      <c r="N207" s="193" t="str">
        <f>Factures!A$11</f>
        <v>Facture</v>
      </c>
      <c r="O207" s="192"/>
      <c r="P207" s="192"/>
      <c r="Q207" s="192"/>
      <c r="R207" s="198"/>
      <c r="S207" s="193"/>
      <c r="T207" s="193"/>
    </row>
    <row r="208" s="179" customFormat="1" hidden="1" spans="1:20">
      <c r="A208" s="193">
        <f>Factures!C222</f>
        <v>0</v>
      </c>
      <c r="B208" s="34"/>
      <c r="C208" s="31">
        <f t="shared" si="3"/>
        <v>1000</v>
      </c>
      <c r="D208" s="34"/>
      <c r="E208" s="34">
        <f>Factures!E222</f>
        <v>0</v>
      </c>
      <c r="F208" s="190">
        <f>Factures!A222</f>
        <v>0</v>
      </c>
      <c r="G208" s="191">
        <f>Factures!B222</f>
        <v>0</v>
      </c>
      <c r="H208" s="194">
        <f>Factures!F222</f>
        <v>0</v>
      </c>
      <c r="I208" s="34">
        <f>Factures!N222</f>
        <v>0</v>
      </c>
      <c r="J208" s="198"/>
      <c r="K208" s="192">
        <f>Factures!O222</f>
        <v>0</v>
      </c>
      <c r="L208" s="192"/>
      <c r="M208" s="198">
        <f ca="1">Factures!B$13</f>
        <v>46067</v>
      </c>
      <c r="N208" s="193" t="str">
        <f>Factures!A$11</f>
        <v>Facture</v>
      </c>
      <c r="O208" s="192"/>
      <c r="P208" s="192"/>
      <c r="Q208" s="192"/>
      <c r="R208" s="198"/>
      <c r="S208" s="193"/>
      <c r="T208" s="193"/>
    </row>
    <row r="209" s="179" customFormat="1" hidden="1" spans="1:20">
      <c r="A209" s="193">
        <f>Factures!C223</f>
        <v>0</v>
      </c>
      <c r="B209" s="34"/>
      <c r="C209" s="31">
        <f t="shared" si="3"/>
        <v>1000</v>
      </c>
      <c r="D209" s="34"/>
      <c r="E209" s="34">
        <f>Factures!E223</f>
        <v>0</v>
      </c>
      <c r="F209" s="190">
        <f>Factures!A223</f>
        <v>0</v>
      </c>
      <c r="G209" s="191">
        <f>Factures!B223</f>
        <v>0</v>
      </c>
      <c r="H209" s="194">
        <f>Factures!F223</f>
        <v>0</v>
      </c>
      <c r="I209" s="34">
        <f>Factures!N223</f>
        <v>0</v>
      </c>
      <c r="J209" s="198"/>
      <c r="K209" s="192">
        <f>Factures!O223</f>
        <v>0</v>
      </c>
      <c r="L209" s="192"/>
      <c r="M209" s="198">
        <f ca="1">Factures!B$13</f>
        <v>46067</v>
      </c>
      <c r="N209" s="193" t="str">
        <f>Factures!A$11</f>
        <v>Facture</v>
      </c>
      <c r="O209" s="192"/>
      <c r="P209" s="192"/>
      <c r="Q209" s="192"/>
      <c r="R209" s="198"/>
      <c r="S209" s="193"/>
      <c r="T209" s="193"/>
    </row>
    <row r="210" s="179" customFormat="1" hidden="1" spans="1:20">
      <c r="A210" s="193">
        <f>Factures!C224</f>
        <v>0</v>
      </c>
      <c r="B210" s="34"/>
      <c r="C210" s="31">
        <f t="shared" si="3"/>
        <v>1000</v>
      </c>
      <c r="D210" s="34"/>
      <c r="E210" s="34">
        <f>Factures!E224</f>
        <v>0</v>
      </c>
      <c r="F210" s="190">
        <f>Factures!A224</f>
        <v>0</v>
      </c>
      <c r="G210" s="191">
        <f>Factures!B224</f>
        <v>0</v>
      </c>
      <c r="H210" s="194">
        <f>Factures!F224</f>
        <v>0</v>
      </c>
      <c r="I210" s="34">
        <f>Factures!N224</f>
        <v>0</v>
      </c>
      <c r="J210" s="198"/>
      <c r="K210" s="192">
        <f>Factures!O224</f>
        <v>0</v>
      </c>
      <c r="L210" s="192"/>
      <c r="M210" s="198">
        <f ca="1">Factures!B$13</f>
        <v>46067</v>
      </c>
      <c r="N210" s="193" t="str">
        <f>Factures!A$11</f>
        <v>Facture</v>
      </c>
      <c r="O210" s="192"/>
      <c r="P210" s="192"/>
      <c r="Q210" s="192"/>
      <c r="R210" s="198"/>
      <c r="S210" s="193"/>
      <c r="T210" s="193"/>
    </row>
    <row r="211" s="179" customFormat="1" hidden="1" spans="1:20">
      <c r="A211" s="193">
        <f>Factures!C225</f>
        <v>0</v>
      </c>
      <c r="B211" s="34"/>
      <c r="C211" s="31">
        <f t="shared" si="3"/>
        <v>1000</v>
      </c>
      <c r="D211" s="34"/>
      <c r="E211" s="34">
        <f>Factures!E225</f>
        <v>0</v>
      </c>
      <c r="F211" s="190">
        <f>Factures!A225</f>
        <v>0</v>
      </c>
      <c r="G211" s="191">
        <f>Factures!B225</f>
        <v>0</v>
      </c>
      <c r="H211" s="194">
        <f>Factures!F225</f>
        <v>0</v>
      </c>
      <c r="I211" s="34">
        <f>Factures!N225</f>
        <v>0</v>
      </c>
      <c r="J211" s="198"/>
      <c r="K211" s="192">
        <f>Factures!O225</f>
        <v>0</v>
      </c>
      <c r="L211" s="192"/>
      <c r="M211" s="198">
        <f ca="1">Factures!B$13</f>
        <v>46067</v>
      </c>
      <c r="N211" s="193" t="str">
        <f>Factures!A$11</f>
        <v>Facture</v>
      </c>
      <c r="O211" s="192"/>
      <c r="P211" s="192"/>
      <c r="Q211" s="192"/>
      <c r="R211" s="198"/>
      <c r="S211" s="193"/>
      <c r="T211" s="193"/>
    </row>
    <row r="212" s="179" customFormat="1" hidden="1" spans="1:20">
      <c r="A212" s="193">
        <f>Factures!C226</f>
        <v>0</v>
      </c>
      <c r="B212" s="34"/>
      <c r="C212" s="31">
        <f t="shared" si="3"/>
        <v>1000</v>
      </c>
      <c r="D212" s="34"/>
      <c r="E212" s="34">
        <f>Factures!E226</f>
        <v>0</v>
      </c>
      <c r="F212" s="190">
        <f>Factures!A226</f>
        <v>0</v>
      </c>
      <c r="G212" s="191">
        <f>Factures!B226</f>
        <v>0</v>
      </c>
      <c r="H212" s="194">
        <f>Factures!F226</f>
        <v>0</v>
      </c>
      <c r="I212" s="34">
        <f>Factures!N226</f>
        <v>0</v>
      </c>
      <c r="J212" s="198"/>
      <c r="K212" s="192">
        <f>Factures!O226</f>
        <v>0</v>
      </c>
      <c r="L212" s="192"/>
      <c r="M212" s="198">
        <f ca="1">Factures!B$13</f>
        <v>46067</v>
      </c>
      <c r="N212" s="193" t="str">
        <f>Factures!A$11</f>
        <v>Facture</v>
      </c>
      <c r="O212" s="192"/>
      <c r="P212" s="192"/>
      <c r="Q212" s="192"/>
      <c r="R212" s="198"/>
      <c r="S212" s="193"/>
      <c r="T212" s="193"/>
    </row>
    <row r="213" s="179" customFormat="1" hidden="1" spans="1:20">
      <c r="A213" s="193">
        <f>Factures!C227</f>
        <v>0</v>
      </c>
      <c r="B213" s="34"/>
      <c r="C213" s="31">
        <f t="shared" si="3"/>
        <v>1000</v>
      </c>
      <c r="D213" s="34"/>
      <c r="E213" s="34">
        <f>Factures!E227</f>
        <v>0</v>
      </c>
      <c r="F213" s="190">
        <f>Factures!A227</f>
        <v>0</v>
      </c>
      <c r="G213" s="191">
        <f>Factures!B227</f>
        <v>0</v>
      </c>
      <c r="H213" s="194">
        <f>Factures!F227</f>
        <v>0</v>
      </c>
      <c r="I213" s="34">
        <f>Factures!N227</f>
        <v>0</v>
      </c>
      <c r="J213" s="198"/>
      <c r="K213" s="192">
        <f>Factures!O227</f>
        <v>0</v>
      </c>
      <c r="L213" s="192"/>
      <c r="M213" s="198">
        <f ca="1">Factures!B$13</f>
        <v>46067</v>
      </c>
      <c r="N213" s="193" t="str">
        <f>Factures!A$11</f>
        <v>Facture</v>
      </c>
      <c r="O213" s="192"/>
      <c r="P213" s="192"/>
      <c r="Q213" s="192"/>
      <c r="R213" s="198"/>
      <c r="S213" s="193"/>
      <c r="T213" s="193"/>
    </row>
    <row r="214" s="179" customFormat="1" hidden="1" spans="1:20">
      <c r="A214" s="193">
        <f>Factures!C228</f>
        <v>0</v>
      </c>
      <c r="B214" s="34"/>
      <c r="C214" s="31">
        <f t="shared" si="3"/>
        <v>1000</v>
      </c>
      <c r="D214" s="34"/>
      <c r="E214" s="34">
        <f>Factures!E228</f>
        <v>0</v>
      </c>
      <c r="F214" s="190">
        <f>Factures!A228</f>
        <v>0</v>
      </c>
      <c r="G214" s="191">
        <f>Factures!B228</f>
        <v>0</v>
      </c>
      <c r="H214" s="194">
        <f>Factures!F228</f>
        <v>0</v>
      </c>
      <c r="I214" s="34">
        <f>Factures!N228</f>
        <v>0</v>
      </c>
      <c r="J214" s="198"/>
      <c r="K214" s="192">
        <f>Factures!O228</f>
        <v>0</v>
      </c>
      <c r="L214" s="192"/>
      <c r="M214" s="198">
        <f ca="1">Factures!B$13</f>
        <v>46067</v>
      </c>
      <c r="N214" s="193" t="str">
        <f>Factures!A$11</f>
        <v>Facture</v>
      </c>
      <c r="O214" s="192"/>
      <c r="P214" s="192"/>
      <c r="Q214" s="192"/>
      <c r="R214" s="198"/>
      <c r="S214" s="193"/>
      <c r="T214" s="193"/>
    </row>
    <row r="215" s="179" customFormat="1" hidden="1" spans="1:20">
      <c r="A215" s="193">
        <f>Factures!C229</f>
        <v>0</v>
      </c>
      <c r="B215" s="34"/>
      <c r="C215" s="31">
        <f t="shared" si="3"/>
        <v>1000</v>
      </c>
      <c r="D215" s="34"/>
      <c r="E215" s="34">
        <f>Factures!E229</f>
        <v>0</v>
      </c>
      <c r="F215" s="190">
        <f>Factures!A229</f>
        <v>0</v>
      </c>
      <c r="G215" s="191">
        <f>Factures!B229</f>
        <v>0</v>
      </c>
      <c r="H215" s="194">
        <f>Factures!F229</f>
        <v>0</v>
      </c>
      <c r="I215" s="34">
        <f>Factures!N229</f>
        <v>0</v>
      </c>
      <c r="J215" s="198"/>
      <c r="K215" s="192">
        <f>Factures!O229</f>
        <v>0</v>
      </c>
      <c r="L215" s="192"/>
      <c r="M215" s="198">
        <f ca="1">Factures!B$13</f>
        <v>46067</v>
      </c>
      <c r="N215" s="193" t="str">
        <f>Factures!A$11</f>
        <v>Facture</v>
      </c>
      <c r="O215" s="192"/>
      <c r="P215" s="192"/>
      <c r="Q215" s="192"/>
      <c r="R215" s="198"/>
      <c r="S215" s="193"/>
      <c r="T215" s="193"/>
    </row>
    <row r="216" s="179" customFormat="1" hidden="1" spans="1:20">
      <c r="A216" s="193">
        <f>Factures!C230</f>
        <v>0</v>
      </c>
      <c r="B216" s="34"/>
      <c r="C216" s="31">
        <f t="shared" si="3"/>
        <v>1000</v>
      </c>
      <c r="D216" s="34"/>
      <c r="E216" s="34">
        <f>Factures!E230</f>
        <v>0</v>
      </c>
      <c r="F216" s="190">
        <f>Factures!A230</f>
        <v>0</v>
      </c>
      <c r="G216" s="191">
        <f>Factures!B230</f>
        <v>0</v>
      </c>
      <c r="H216" s="194">
        <f>Factures!F230</f>
        <v>0</v>
      </c>
      <c r="I216" s="34">
        <f>Factures!N230</f>
        <v>0</v>
      </c>
      <c r="J216" s="198"/>
      <c r="K216" s="192">
        <f>Factures!O230</f>
        <v>0</v>
      </c>
      <c r="L216" s="192"/>
      <c r="M216" s="198">
        <f ca="1">Factures!B$13</f>
        <v>46067</v>
      </c>
      <c r="N216" s="193" t="str">
        <f>Factures!A$11</f>
        <v>Facture</v>
      </c>
      <c r="O216" s="192"/>
      <c r="P216" s="192"/>
      <c r="Q216" s="192"/>
      <c r="R216" s="198"/>
      <c r="S216" s="193"/>
      <c r="T216" s="193"/>
    </row>
    <row r="217" s="179" customFormat="1" hidden="1" spans="1:20">
      <c r="A217" s="193">
        <f>Factures!C231</f>
        <v>0</v>
      </c>
      <c r="B217" s="34"/>
      <c r="C217" s="31">
        <f t="shared" si="3"/>
        <v>1000</v>
      </c>
      <c r="D217" s="34"/>
      <c r="E217" s="34">
        <f>Factures!E231</f>
        <v>0</v>
      </c>
      <c r="F217" s="190">
        <f>Factures!A231</f>
        <v>0</v>
      </c>
      <c r="G217" s="191">
        <f>Factures!B231</f>
        <v>0</v>
      </c>
      <c r="H217" s="194">
        <f>Factures!F231</f>
        <v>0</v>
      </c>
      <c r="I217" s="34">
        <f>Factures!N231</f>
        <v>0</v>
      </c>
      <c r="J217" s="198"/>
      <c r="K217" s="192">
        <f>Factures!O231</f>
        <v>0</v>
      </c>
      <c r="L217" s="192"/>
      <c r="M217" s="198">
        <f ca="1">Factures!B$13</f>
        <v>46067</v>
      </c>
      <c r="N217" s="193" t="str">
        <f>Factures!A$11</f>
        <v>Facture</v>
      </c>
      <c r="O217" s="192"/>
      <c r="P217" s="192"/>
      <c r="Q217" s="192"/>
      <c r="R217" s="198"/>
      <c r="S217" s="193"/>
      <c r="T217" s="193"/>
    </row>
    <row r="218" s="179" customFormat="1" hidden="1" spans="1:20">
      <c r="A218" s="193">
        <f>Factures!C232</f>
        <v>0</v>
      </c>
      <c r="B218" s="34"/>
      <c r="C218" s="31">
        <f t="shared" si="3"/>
        <v>1000</v>
      </c>
      <c r="D218" s="34"/>
      <c r="E218" s="34">
        <f>Factures!E232</f>
        <v>0</v>
      </c>
      <c r="F218" s="190">
        <f>Factures!A232</f>
        <v>0</v>
      </c>
      <c r="G218" s="191">
        <f>Factures!B232</f>
        <v>0</v>
      </c>
      <c r="H218" s="194">
        <f>Factures!F232</f>
        <v>0</v>
      </c>
      <c r="I218" s="34">
        <f>Factures!N232</f>
        <v>0</v>
      </c>
      <c r="J218" s="198"/>
      <c r="K218" s="192">
        <f>Factures!O232</f>
        <v>0</v>
      </c>
      <c r="L218" s="192"/>
      <c r="M218" s="198">
        <f ca="1">Factures!B$13</f>
        <v>46067</v>
      </c>
      <c r="N218" s="193" t="str">
        <f>Factures!A$11</f>
        <v>Facture</v>
      </c>
      <c r="O218" s="192"/>
      <c r="P218" s="192"/>
      <c r="Q218" s="192"/>
      <c r="R218" s="198"/>
      <c r="S218" s="193"/>
      <c r="T218" s="193"/>
    </row>
    <row r="219" s="179" customFormat="1" hidden="1" spans="1:20">
      <c r="A219" s="193">
        <f>Factures!C233</f>
        <v>0</v>
      </c>
      <c r="B219" s="34"/>
      <c r="C219" s="31">
        <f t="shared" si="3"/>
        <v>1000</v>
      </c>
      <c r="D219" s="34"/>
      <c r="E219" s="34">
        <f>Factures!E233</f>
        <v>0</v>
      </c>
      <c r="F219" s="190">
        <f>Factures!A233</f>
        <v>0</v>
      </c>
      <c r="G219" s="191">
        <f>Factures!B233</f>
        <v>0</v>
      </c>
      <c r="H219" s="194">
        <f>Factures!F233</f>
        <v>0</v>
      </c>
      <c r="I219" s="34">
        <f>Factures!N233</f>
        <v>0</v>
      </c>
      <c r="J219" s="198"/>
      <c r="K219" s="192">
        <f>Factures!O233</f>
        <v>0</v>
      </c>
      <c r="L219" s="192"/>
      <c r="M219" s="198">
        <f ca="1">Factures!B$13</f>
        <v>46067</v>
      </c>
      <c r="N219" s="193" t="str">
        <f>Factures!A$11</f>
        <v>Facture</v>
      </c>
      <c r="O219" s="192"/>
      <c r="P219" s="192"/>
      <c r="Q219" s="192"/>
      <c r="R219" s="198"/>
      <c r="S219" s="193"/>
      <c r="T219" s="193"/>
    </row>
    <row r="220" s="179" customFormat="1" hidden="1" spans="1:20">
      <c r="A220" s="193">
        <f>Factures!C234</f>
        <v>0</v>
      </c>
      <c r="B220" s="34"/>
      <c r="C220" s="31">
        <f t="shared" si="3"/>
        <v>1000</v>
      </c>
      <c r="D220" s="34"/>
      <c r="E220" s="34">
        <f>Factures!E234</f>
        <v>0</v>
      </c>
      <c r="F220" s="190">
        <f>Factures!A234</f>
        <v>0</v>
      </c>
      <c r="G220" s="191">
        <f>Factures!B234</f>
        <v>0</v>
      </c>
      <c r="H220" s="194">
        <f>Factures!F234</f>
        <v>0</v>
      </c>
      <c r="I220" s="34">
        <f>Factures!N234</f>
        <v>0</v>
      </c>
      <c r="J220" s="198"/>
      <c r="K220" s="192">
        <f>Factures!O234</f>
        <v>0</v>
      </c>
      <c r="L220" s="192"/>
      <c r="M220" s="198">
        <f ca="1">Factures!B$13</f>
        <v>46067</v>
      </c>
      <c r="N220" s="193" t="str">
        <f>Factures!A$11</f>
        <v>Facture</v>
      </c>
      <c r="O220" s="192"/>
      <c r="P220" s="192"/>
      <c r="Q220" s="192"/>
      <c r="R220" s="198"/>
      <c r="S220" s="193"/>
      <c r="T220" s="193"/>
    </row>
    <row r="221" s="179" customFormat="1" hidden="1" spans="1:20">
      <c r="A221" s="193">
        <f>Factures!C235</f>
        <v>0</v>
      </c>
      <c r="B221" s="34"/>
      <c r="C221" s="31">
        <f t="shared" si="3"/>
        <v>1000</v>
      </c>
      <c r="D221" s="34"/>
      <c r="E221" s="34">
        <f>Factures!E235</f>
        <v>0</v>
      </c>
      <c r="F221" s="190">
        <f>Factures!A235</f>
        <v>0</v>
      </c>
      <c r="G221" s="191">
        <f>Factures!B235</f>
        <v>0</v>
      </c>
      <c r="H221" s="194">
        <f>Factures!F235</f>
        <v>0</v>
      </c>
      <c r="I221" s="34">
        <f>Factures!N235</f>
        <v>0</v>
      </c>
      <c r="J221" s="198"/>
      <c r="K221" s="192">
        <f>Factures!O235</f>
        <v>0</v>
      </c>
      <c r="L221" s="192"/>
      <c r="M221" s="198">
        <f ca="1">Factures!B$13</f>
        <v>46067</v>
      </c>
      <c r="N221" s="193" t="str">
        <f>Factures!A$11</f>
        <v>Facture</v>
      </c>
      <c r="O221" s="192"/>
      <c r="P221" s="192"/>
      <c r="Q221" s="192"/>
      <c r="R221" s="198"/>
      <c r="S221" s="193"/>
      <c r="T221" s="193"/>
    </row>
    <row r="222" s="179" customFormat="1" hidden="1" spans="1:20">
      <c r="A222" s="193">
        <f>Factures!C236</f>
        <v>0</v>
      </c>
      <c r="B222" s="34"/>
      <c r="C222" s="31">
        <f t="shared" si="3"/>
        <v>1000</v>
      </c>
      <c r="D222" s="34"/>
      <c r="E222" s="34">
        <f>Factures!E236</f>
        <v>0</v>
      </c>
      <c r="F222" s="190">
        <f>Factures!A236</f>
        <v>0</v>
      </c>
      <c r="G222" s="191">
        <f>Factures!B236</f>
        <v>0</v>
      </c>
      <c r="H222" s="194">
        <f>Factures!F236</f>
        <v>0</v>
      </c>
      <c r="I222" s="34">
        <f>Factures!N236</f>
        <v>0</v>
      </c>
      <c r="J222" s="198"/>
      <c r="K222" s="192">
        <f>Factures!O236</f>
        <v>0</v>
      </c>
      <c r="L222" s="192"/>
      <c r="M222" s="198">
        <f ca="1">Factures!B$13</f>
        <v>46067</v>
      </c>
      <c r="N222" s="193" t="str">
        <f>Factures!A$11</f>
        <v>Facture</v>
      </c>
      <c r="O222" s="192"/>
      <c r="P222" s="192"/>
      <c r="Q222" s="192"/>
      <c r="R222" s="198"/>
      <c r="S222" s="193"/>
      <c r="T222" s="193"/>
    </row>
    <row r="223" s="179" customFormat="1" hidden="1" spans="1:20">
      <c r="A223" s="193">
        <f>Factures!C237</f>
        <v>0</v>
      </c>
      <c r="B223" s="34"/>
      <c r="C223" s="31">
        <f t="shared" si="3"/>
        <v>1000</v>
      </c>
      <c r="D223" s="34"/>
      <c r="E223" s="34">
        <f>Factures!E237</f>
        <v>0</v>
      </c>
      <c r="F223" s="190">
        <f>Factures!A237</f>
        <v>0</v>
      </c>
      <c r="G223" s="191">
        <f>Factures!B237</f>
        <v>0</v>
      </c>
      <c r="H223" s="194">
        <f>Factures!F237</f>
        <v>0</v>
      </c>
      <c r="I223" s="34">
        <f>Factures!N237</f>
        <v>0</v>
      </c>
      <c r="J223" s="198"/>
      <c r="K223" s="192">
        <f>Factures!O237</f>
        <v>0</v>
      </c>
      <c r="L223" s="192"/>
      <c r="M223" s="198">
        <f ca="1">Factures!B$13</f>
        <v>46067</v>
      </c>
      <c r="N223" s="193" t="str">
        <f>Factures!A$11</f>
        <v>Facture</v>
      </c>
      <c r="O223" s="192"/>
      <c r="P223" s="192"/>
      <c r="Q223" s="192"/>
      <c r="R223" s="198"/>
      <c r="S223" s="193"/>
      <c r="T223" s="193"/>
    </row>
    <row r="224" s="179" customFormat="1" hidden="1" spans="1:20">
      <c r="A224" s="193">
        <f>Factures!C238</f>
        <v>0</v>
      </c>
      <c r="B224" s="34"/>
      <c r="C224" s="31">
        <f t="shared" si="3"/>
        <v>1000</v>
      </c>
      <c r="D224" s="34"/>
      <c r="E224" s="34">
        <f>Factures!E238</f>
        <v>0</v>
      </c>
      <c r="F224" s="190">
        <f>Factures!A238</f>
        <v>0</v>
      </c>
      <c r="G224" s="191">
        <f>Factures!B238</f>
        <v>0</v>
      </c>
      <c r="H224" s="194">
        <f>Factures!F238</f>
        <v>0</v>
      </c>
      <c r="I224" s="34">
        <f>Factures!N238</f>
        <v>0</v>
      </c>
      <c r="J224" s="198"/>
      <c r="K224" s="192">
        <f>Factures!O238</f>
        <v>0</v>
      </c>
      <c r="L224" s="192"/>
      <c r="M224" s="198">
        <f ca="1">Factures!B$13</f>
        <v>46067</v>
      </c>
      <c r="N224" s="193" t="str">
        <f>Factures!A$11</f>
        <v>Facture</v>
      </c>
      <c r="O224" s="192"/>
      <c r="P224" s="192"/>
      <c r="Q224" s="192"/>
      <c r="R224" s="198"/>
      <c r="S224" s="193"/>
      <c r="T224" s="193"/>
    </row>
    <row r="225" s="179" customFormat="1" hidden="1" spans="1:20">
      <c r="A225" s="193">
        <f>Factures!C239</f>
        <v>0</v>
      </c>
      <c r="B225" s="34"/>
      <c r="C225" s="31">
        <f t="shared" si="3"/>
        <v>1000</v>
      </c>
      <c r="D225" s="34"/>
      <c r="E225" s="34">
        <f>Factures!E239</f>
        <v>0</v>
      </c>
      <c r="F225" s="190">
        <f>Factures!A239</f>
        <v>0</v>
      </c>
      <c r="G225" s="191">
        <f>Factures!B239</f>
        <v>0</v>
      </c>
      <c r="H225" s="194">
        <f>Factures!F239</f>
        <v>0</v>
      </c>
      <c r="I225" s="34">
        <f>Factures!N239</f>
        <v>0</v>
      </c>
      <c r="J225" s="198"/>
      <c r="K225" s="192">
        <f>Factures!O239</f>
        <v>0</v>
      </c>
      <c r="L225" s="192"/>
      <c r="M225" s="198">
        <f ca="1">Factures!B$13</f>
        <v>46067</v>
      </c>
      <c r="N225" s="193" t="str">
        <f>Factures!A$11</f>
        <v>Facture</v>
      </c>
      <c r="O225" s="192"/>
      <c r="P225" s="192"/>
      <c r="Q225" s="192"/>
      <c r="R225" s="198"/>
      <c r="S225" s="193"/>
      <c r="T225" s="193"/>
    </row>
    <row r="226" s="179" customFormat="1" hidden="1" spans="1:20">
      <c r="A226" s="193">
        <f>Factures!C240</f>
        <v>0</v>
      </c>
      <c r="B226" s="34"/>
      <c r="C226" s="31">
        <f t="shared" si="3"/>
        <v>1000</v>
      </c>
      <c r="D226" s="34"/>
      <c r="E226" s="34">
        <f>Factures!E240</f>
        <v>0</v>
      </c>
      <c r="F226" s="190">
        <f>Factures!A240</f>
        <v>0</v>
      </c>
      <c r="G226" s="191">
        <f>Factures!B240</f>
        <v>0</v>
      </c>
      <c r="H226" s="194">
        <f>Factures!F240</f>
        <v>0</v>
      </c>
      <c r="I226" s="34">
        <f>Factures!N240</f>
        <v>0</v>
      </c>
      <c r="J226" s="198"/>
      <c r="K226" s="192">
        <f>Factures!O240</f>
        <v>0</v>
      </c>
      <c r="L226" s="192"/>
      <c r="M226" s="198">
        <f ca="1">Factures!B$13</f>
        <v>46067</v>
      </c>
      <c r="N226" s="193" t="str">
        <f>Factures!A$11</f>
        <v>Facture</v>
      </c>
      <c r="O226" s="192"/>
      <c r="P226" s="192"/>
      <c r="Q226" s="192"/>
      <c r="R226" s="198"/>
      <c r="S226" s="193"/>
      <c r="T226" s="193"/>
    </row>
    <row r="227" s="179" customFormat="1" hidden="1" spans="1:20">
      <c r="A227" s="193">
        <f>Factures!C241</f>
        <v>0</v>
      </c>
      <c r="B227" s="34"/>
      <c r="C227" s="31">
        <f t="shared" si="3"/>
        <v>1000</v>
      </c>
      <c r="D227" s="34"/>
      <c r="E227" s="34">
        <f>Factures!E241</f>
        <v>0</v>
      </c>
      <c r="F227" s="190">
        <f>Factures!A241</f>
        <v>0</v>
      </c>
      <c r="G227" s="191">
        <f>Factures!B241</f>
        <v>0</v>
      </c>
      <c r="H227" s="194">
        <f>Factures!F241</f>
        <v>0</v>
      </c>
      <c r="I227" s="34">
        <f>Factures!N241</f>
        <v>0</v>
      </c>
      <c r="J227" s="198"/>
      <c r="K227" s="192">
        <f>Factures!O241</f>
        <v>0</v>
      </c>
      <c r="L227" s="192"/>
      <c r="M227" s="198">
        <f ca="1">Factures!B$13</f>
        <v>46067</v>
      </c>
      <c r="N227" s="193" t="str">
        <f>Factures!A$11</f>
        <v>Facture</v>
      </c>
      <c r="O227" s="192"/>
      <c r="P227" s="192"/>
      <c r="Q227" s="192"/>
      <c r="R227" s="198"/>
      <c r="S227" s="193"/>
      <c r="T227" s="193"/>
    </row>
    <row r="228" s="179" customFormat="1" hidden="1" spans="1:20">
      <c r="A228" s="193">
        <f>Factures!C242</f>
        <v>0</v>
      </c>
      <c r="B228" s="34"/>
      <c r="C228" s="31">
        <f t="shared" si="3"/>
        <v>1000</v>
      </c>
      <c r="D228" s="34"/>
      <c r="E228" s="34">
        <f>Factures!E242</f>
        <v>0</v>
      </c>
      <c r="F228" s="190">
        <f>Factures!A242</f>
        <v>0</v>
      </c>
      <c r="G228" s="191">
        <f>Factures!B242</f>
        <v>0</v>
      </c>
      <c r="H228" s="194">
        <f>Factures!F242</f>
        <v>0</v>
      </c>
      <c r="I228" s="34">
        <f>Factures!N242</f>
        <v>0</v>
      </c>
      <c r="J228" s="198"/>
      <c r="K228" s="192">
        <f>Factures!O242</f>
        <v>0</v>
      </c>
      <c r="L228" s="192"/>
      <c r="M228" s="198">
        <f ca="1">Factures!B$13</f>
        <v>46067</v>
      </c>
      <c r="N228" s="193" t="str">
        <f>Factures!A$11</f>
        <v>Facture</v>
      </c>
      <c r="O228" s="192"/>
      <c r="P228" s="192"/>
      <c r="Q228" s="192"/>
      <c r="R228" s="198"/>
      <c r="S228" s="193"/>
      <c r="T228" s="193"/>
    </row>
    <row r="229" s="179" customFormat="1" hidden="1" spans="1:20">
      <c r="A229" s="193">
        <f>Factures!C243</f>
        <v>0</v>
      </c>
      <c r="B229" s="34"/>
      <c r="C229" s="31">
        <f t="shared" si="3"/>
        <v>1000</v>
      </c>
      <c r="D229" s="34"/>
      <c r="E229" s="34">
        <f>Factures!E243</f>
        <v>0</v>
      </c>
      <c r="F229" s="190">
        <f>Factures!A243</f>
        <v>0</v>
      </c>
      <c r="G229" s="191">
        <f>Factures!B243</f>
        <v>0</v>
      </c>
      <c r="H229" s="194">
        <f>Factures!F243</f>
        <v>0</v>
      </c>
      <c r="I229" s="34">
        <f>Factures!N243</f>
        <v>0</v>
      </c>
      <c r="J229" s="198"/>
      <c r="K229" s="192">
        <f>Factures!O243</f>
        <v>0</v>
      </c>
      <c r="L229" s="192"/>
      <c r="M229" s="198">
        <f ca="1">Factures!B$13</f>
        <v>46067</v>
      </c>
      <c r="N229" s="193" t="str">
        <f>Factures!A$11</f>
        <v>Facture</v>
      </c>
      <c r="O229" s="192"/>
      <c r="P229" s="192"/>
      <c r="Q229" s="192"/>
      <c r="R229" s="198"/>
      <c r="S229" s="193"/>
      <c r="T229" s="193"/>
    </row>
    <row r="230" s="179" customFormat="1" hidden="1" spans="1:20">
      <c r="A230" s="193">
        <f>Factures!C244</f>
        <v>0</v>
      </c>
      <c r="B230" s="34"/>
      <c r="C230" s="31">
        <f t="shared" si="3"/>
        <v>1000</v>
      </c>
      <c r="D230" s="34"/>
      <c r="E230" s="34">
        <f>Factures!E244</f>
        <v>0</v>
      </c>
      <c r="F230" s="190">
        <f>Factures!A244</f>
        <v>0</v>
      </c>
      <c r="G230" s="191">
        <f>Factures!B244</f>
        <v>0</v>
      </c>
      <c r="H230" s="194">
        <f>Factures!F244</f>
        <v>0</v>
      </c>
      <c r="I230" s="34">
        <f>Factures!N244</f>
        <v>0</v>
      </c>
      <c r="J230" s="198"/>
      <c r="K230" s="192">
        <f>Factures!O244</f>
        <v>0</v>
      </c>
      <c r="L230" s="192"/>
      <c r="M230" s="198">
        <f ca="1">Factures!B$13</f>
        <v>46067</v>
      </c>
      <c r="N230" s="193" t="str">
        <f>Factures!A$11</f>
        <v>Facture</v>
      </c>
      <c r="O230" s="192"/>
      <c r="P230" s="192"/>
      <c r="Q230" s="192"/>
      <c r="R230" s="198"/>
      <c r="S230" s="193"/>
      <c r="T230" s="193"/>
    </row>
    <row r="231" s="179" customFormat="1" hidden="1" spans="1:20">
      <c r="A231" s="193">
        <f>Factures!C245</f>
        <v>0</v>
      </c>
      <c r="B231" s="34"/>
      <c r="C231" s="31">
        <f t="shared" si="3"/>
        <v>1000</v>
      </c>
      <c r="D231" s="34"/>
      <c r="E231" s="34">
        <f>Factures!E245</f>
        <v>0</v>
      </c>
      <c r="F231" s="190">
        <f>Factures!A245</f>
        <v>0</v>
      </c>
      <c r="G231" s="191">
        <f>Factures!B245</f>
        <v>0</v>
      </c>
      <c r="H231" s="194">
        <f>Factures!F245</f>
        <v>0</v>
      </c>
      <c r="I231" s="34">
        <f>Factures!N245</f>
        <v>0</v>
      </c>
      <c r="J231" s="198"/>
      <c r="K231" s="192">
        <f>Factures!O245</f>
        <v>0</v>
      </c>
      <c r="L231" s="192"/>
      <c r="M231" s="198">
        <f ca="1">Factures!B$13</f>
        <v>46067</v>
      </c>
      <c r="N231" s="193" t="str">
        <f>Factures!A$11</f>
        <v>Facture</v>
      </c>
      <c r="O231" s="192"/>
      <c r="P231" s="192"/>
      <c r="Q231" s="192"/>
      <c r="R231" s="198"/>
      <c r="S231" s="193"/>
      <c r="T231" s="193"/>
    </row>
    <row r="232" s="179" customFormat="1" hidden="1" spans="1:20">
      <c r="A232" s="193">
        <f>Factures!C246</f>
        <v>0</v>
      </c>
      <c r="B232" s="34"/>
      <c r="C232" s="31">
        <f t="shared" si="3"/>
        <v>1000</v>
      </c>
      <c r="D232" s="34"/>
      <c r="E232" s="34">
        <f>Factures!E246</f>
        <v>0</v>
      </c>
      <c r="F232" s="190">
        <f>Factures!A246</f>
        <v>0</v>
      </c>
      <c r="G232" s="191">
        <f>Factures!B246</f>
        <v>0</v>
      </c>
      <c r="H232" s="194">
        <f>Factures!F246</f>
        <v>0</v>
      </c>
      <c r="I232" s="34">
        <f>Factures!N246</f>
        <v>0</v>
      </c>
      <c r="J232" s="198"/>
      <c r="K232" s="192">
        <f>Factures!O246</f>
        <v>0</v>
      </c>
      <c r="L232" s="192"/>
      <c r="M232" s="198">
        <f ca="1">Factures!B$13</f>
        <v>46067</v>
      </c>
      <c r="N232" s="193" t="str">
        <f>Factures!A$11</f>
        <v>Facture</v>
      </c>
      <c r="O232" s="192"/>
      <c r="P232" s="192"/>
      <c r="Q232" s="192"/>
      <c r="R232" s="198"/>
      <c r="S232" s="193"/>
      <c r="T232" s="193"/>
    </row>
    <row r="233" s="179" customFormat="1" hidden="1" spans="1:20">
      <c r="A233" s="193">
        <f>Factures!C247</f>
        <v>0</v>
      </c>
      <c r="B233" s="34"/>
      <c r="C233" s="31">
        <f t="shared" si="3"/>
        <v>1000</v>
      </c>
      <c r="D233" s="34"/>
      <c r="E233" s="34">
        <f>Factures!E247</f>
        <v>0</v>
      </c>
      <c r="F233" s="190">
        <f>Factures!A247</f>
        <v>0</v>
      </c>
      <c r="G233" s="191">
        <f>Factures!B247</f>
        <v>0</v>
      </c>
      <c r="H233" s="194">
        <f>Factures!F247</f>
        <v>0</v>
      </c>
      <c r="I233" s="34">
        <f>Factures!N247</f>
        <v>0</v>
      </c>
      <c r="J233" s="198"/>
      <c r="K233" s="192">
        <f>Factures!O247</f>
        <v>0</v>
      </c>
      <c r="L233" s="192"/>
      <c r="M233" s="198">
        <f ca="1">Factures!B$13</f>
        <v>46067</v>
      </c>
      <c r="N233" s="193" t="str">
        <f>Factures!A$11</f>
        <v>Facture</v>
      </c>
      <c r="O233" s="192"/>
      <c r="P233" s="192"/>
      <c r="Q233" s="192"/>
      <c r="R233" s="198"/>
      <c r="S233" s="193"/>
      <c r="T233" s="193"/>
    </row>
    <row r="234" s="179" customFormat="1" hidden="1" spans="1:20">
      <c r="A234" s="193">
        <f>Factures!C248</f>
        <v>0</v>
      </c>
      <c r="B234" s="34"/>
      <c r="C234" s="31">
        <f t="shared" si="3"/>
        <v>1000</v>
      </c>
      <c r="D234" s="34"/>
      <c r="E234" s="34">
        <f>Factures!E248</f>
        <v>0</v>
      </c>
      <c r="F234" s="190">
        <f>Factures!A248</f>
        <v>0</v>
      </c>
      <c r="G234" s="191">
        <f>Factures!B248</f>
        <v>0</v>
      </c>
      <c r="H234" s="194">
        <f>Factures!F248</f>
        <v>0</v>
      </c>
      <c r="I234" s="34">
        <f>Factures!N248</f>
        <v>0</v>
      </c>
      <c r="J234" s="198"/>
      <c r="K234" s="192">
        <f>Factures!O248</f>
        <v>0</v>
      </c>
      <c r="L234" s="192"/>
      <c r="M234" s="198">
        <f ca="1">Factures!B$13</f>
        <v>46067</v>
      </c>
      <c r="N234" s="193" t="str">
        <f>Factures!A$11</f>
        <v>Facture</v>
      </c>
      <c r="O234" s="192"/>
      <c r="P234" s="192"/>
      <c r="Q234" s="192"/>
      <c r="R234" s="198"/>
      <c r="S234" s="193"/>
      <c r="T234" s="193"/>
    </row>
    <row r="235" s="179" customFormat="1" hidden="1" spans="1:20">
      <c r="A235" s="193">
        <f>Factures!C249</f>
        <v>0</v>
      </c>
      <c r="B235" s="34"/>
      <c r="C235" s="31">
        <f t="shared" si="3"/>
        <v>1000</v>
      </c>
      <c r="D235" s="34"/>
      <c r="E235" s="34">
        <f>Factures!E249</f>
        <v>0</v>
      </c>
      <c r="F235" s="190">
        <f>Factures!A249</f>
        <v>0</v>
      </c>
      <c r="G235" s="191">
        <f>Factures!B249</f>
        <v>0</v>
      </c>
      <c r="H235" s="194">
        <f>Factures!F249</f>
        <v>0</v>
      </c>
      <c r="I235" s="34">
        <f>Factures!N249</f>
        <v>0</v>
      </c>
      <c r="J235" s="198"/>
      <c r="K235" s="192">
        <f>Factures!O249</f>
        <v>0</v>
      </c>
      <c r="L235" s="192"/>
      <c r="M235" s="198">
        <f ca="1">Factures!B$13</f>
        <v>46067</v>
      </c>
      <c r="N235" s="193" t="str">
        <f>Factures!A$11</f>
        <v>Facture</v>
      </c>
      <c r="O235" s="192"/>
      <c r="P235" s="192"/>
      <c r="Q235" s="192"/>
      <c r="R235" s="198"/>
      <c r="S235" s="193"/>
      <c r="T235" s="193"/>
    </row>
    <row r="236" s="179" customFormat="1" hidden="1" spans="1:20">
      <c r="A236" s="193">
        <f>Factures!C250</f>
        <v>0</v>
      </c>
      <c r="B236" s="34"/>
      <c r="C236" s="31">
        <f t="shared" si="3"/>
        <v>1000</v>
      </c>
      <c r="D236" s="34"/>
      <c r="E236" s="34">
        <f>Factures!E250</f>
        <v>0</v>
      </c>
      <c r="F236" s="190">
        <f>Factures!A250</f>
        <v>0</v>
      </c>
      <c r="G236" s="191">
        <f>Factures!B250</f>
        <v>0</v>
      </c>
      <c r="H236" s="194">
        <f>Factures!F250</f>
        <v>0</v>
      </c>
      <c r="I236" s="34">
        <f>Factures!N250</f>
        <v>0</v>
      </c>
      <c r="J236" s="198"/>
      <c r="K236" s="192">
        <f>Factures!O250</f>
        <v>0</v>
      </c>
      <c r="L236" s="192"/>
      <c r="M236" s="198">
        <f ca="1">Factures!B$13</f>
        <v>46067</v>
      </c>
      <c r="N236" s="193" t="str">
        <f>Factures!A$11</f>
        <v>Facture</v>
      </c>
      <c r="O236" s="192"/>
      <c r="P236" s="192"/>
      <c r="Q236" s="192"/>
      <c r="R236" s="198"/>
      <c r="S236" s="193"/>
      <c r="T236" s="193"/>
    </row>
    <row r="237" s="179" customFormat="1" hidden="1" spans="1:20">
      <c r="A237" s="193">
        <f>Factures!C251</f>
        <v>0</v>
      </c>
      <c r="B237" s="34"/>
      <c r="C237" s="31">
        <f t="shared" si="3"/>
        <v>1000</v>
      </c>
      <c r="D237" s="34"/>
      <c r="E237" s="34">
        <f>Factures!E251</f>
        <v>0</v>
      </c>
      <c r="F237" s="190">
        <f>Factures!A251</f>
        <v>0</v>
      </c>
      <c r="G237" s="191">
        <f>Factures!B251</f>
        <v>0</v>
      </c>
      <c r="H237" s="194">
        <f>Factures!F251</f>
        <v>0</v>
      </c>
      <c r="I237" s="34">
        <f>Factures!N251</f>
        <v>0</v>
      </c>
      <c r="J237" s="198"/>
      <c r="K237" s="192">
        <f>Factures!O251</f>
        <v>0</v>
      </c>
      <c r="L237" s="192"/>
      <c r="M237" s="198">
        <f ca="1">Factures!B$13</f>
        <v>46067</v>
      </c>
      <c r="N237" s="193" t="str">
        <f>Factures!A$11</f>
        <v>Facture</v>
      </c>
      <c r="O237" s="192"/>
      <c r="P237" s="192"/>
      <c r="Q237" s="192"/>
      <c r="R237" s="198"/>
      <c r="S237" s="193"/>
      <c r="T237" s="193"/>
    </row>
    <row r="238" s="179" customFormat="1" hidden="1" spans="1:20">
      <c r="A238" s="193">
        <f>Factures!C252</f>
        <v>0</v>
      </c>
      <c r="B238" s="34"/>
      <c r="C238" s="31">
        <f t="shared" si="3"/>
        <v>1000</v>
      </c>
      <c r="D238" s="34"/>
      <c r="E238" s="34">
        <f>Factures!E252</f>
        <v>0</v>
      </c>
      <c r="F238" s="190">
        <f>Factures!A252</f>
        <v>0</v>
      </c>
      <c r="G238" s="191">
        <f>Factures!B252</f>
        <v>0</v>
      </c>
      <c r="H238" s="194">
        <f>Factures!F252</f>
        <v>0</v>
      </c>
      <c r="I238" s="34">
        <f>Factures!N252</f>
        <v>0</v>
      </c>
      <c r="J238" s="198"/>
      <c r="K238" s="192">
        <f>Factures!O252</f>
        <v>0</v>
      </c>
      <c r="L238" s="192"/>
      <c r="M238" s="198">
        <f ca="1">Factures!B$13</f>
        <v>46067</v>
      </c>
      <c r="N238" s="193" t="str">
        <f>Factures!A$11</f>
        <v>Facture</v>
      </c>
      <c r="O238" s="192"/>
      <c r="P238" s="192"/>
      <c r="Q238" s="192"/>
      <c r="R238" s="198"/>
      <c r="S238" s="193"/>
      <c r="T238" s="193"/>
    </row>
    <row r="239" s="179" customFormat="1" hidden="1" spans="1:20">
      <c r="A239" s="193">
        <f>Factures!C253</f>
        <v>0</v>
      </c>
      <c r="B239" s="34"/>
      <c r="C239" s="31">
        <f t="shared" si="3"/>
        <v>1000</v>
      </c>
      <c r="D239" s="34"/>
      <c r="E239" s="34">
        <f>Factures!E253</f>
        <v>0</v>
      </c>
      <c r="F239" s="190">
        <f>Factures!A253</f>
        <v>0</v>
      </c>
      <c r="G239" s="191">
        <f>Factures!B253</f>
        <v>0</v>
      </c>
      <c r="H239" s="194">
        <f>Factures!F253</f>
        <v>0</v>
      </c>
      <c r="I239" s="34">
        <f>Factures!N253</f>
        <v>0</v>
      </c>
      <c r="J239" s="198"/>
      <c r="K239" s="192">
        <f>Factures!O253</f>
        <v>0</v>
      </c>
      <c r="L239" s="192"/>
      <c r="M239" s="198">
        <f ca="1">Factures!B$13</f>
        <v>46067</v>
      </c>
      <c r="N239" s="193" t="str">
        <f>Factures!A$11</f>
        <v>Facture</v>
      </c>
      <c r="O239" s="192"/>
      <c r="P239" s="192"/>
      <c r="Q239" s="192"/>
      <c r="R239" s="198"/>
      <c r="S239" s="193"/>
      <c r="T239" s="193"/>
    </row>
    <row r="240" s="179" customFormat="1" hidden="1" spans="1:20">
      <c r="A240" s="193">
        <f>Factures!C254</f>
        <v>0</v>
      </c>
      <c r="B240" s="34"/>
      <c r="C240" s="31">
        <f t="shared" si="3"/>
        <v>1000</v>
      </c>
      <c r="D240" s="34"/>
      <c r="E240" s="34">
        <f>Factures!E254</f>
        <v>0</v>
      </c>
      <c r="F240" s="190">
        <f>Factures!A254</f>
        <v>0</v>
      </c>
      <c r="G240" s="191">
        <f>Factures!B254</f>
        <v>0</v>
      </c>
      <c r="H240" s="194">
        <f>Factures!F254</f>
        <v>0</v>
      </c>
      <c r="I240" s="34">
        <f>Factures!N254</f>
        <v>0</v>
      </c>
      <c r="J240" s="198"/>
      <c r="K240" s="192">
        <f>Factures!O254</f>
        <v>0</v>
      </c>
      <c r="L240" s="192"/>
      <c r="M240" s="198">
        <f ca="1">Factures!B$13</f>
        <v>46067</v>
      </c>
      <c r="N240" s="193" t="str">
        <f>Factures!A$11</f>
        <v>Facture</v>
      </c>
      <c r="O240" s="192"/>
      <c r="P240" s="192"/>
      <c r="Q240" s="192"/>
      <c r="R240" s="198"/>
      <c r="S240" s="193"/>
      <c r="T240" s="193"/>
    </row>
    <row r="241" s="179" customFormat="1" hidden="1" spans="1:20">
      <c r="A241" s="193">
        <f>Factures!C255</f>
        <v>0</v>
      </c>
      <c r="B241" s="34"/>
      <c r="C241" s="31">
        <f t="shared" si="3"/>
        <v>1000</v>
      </c>
      <c r="D241" s="34"/>
      <c r="E241" s="34">
        <f>Factures!E255</f>
        <v>0</v>
      </c>
      <c r="F241" s="190">
        <f>Factures!A255</f>
        <v>0</v>
      </c>
      <c r="G241" s="191">
        <f>Factures!B255</f>
        <v>0</v>
      </c>
      <c r="H241" s="194">
        <f>Factures!F255</f>
        <v>0</v>
      </c>
      <c r="I241" s="34">
        <f>Factures!N255</f>
        <v>0</v>
      </c>
      <c r="J241" s="198"/>
      <c r="K241" s="192">
        <f>Factures!O255</f>
        <v>0</v>
      </c>
      <c r="L241" s="192"/>
      <c r="M241" s="198">
        <f ca="1">Factures!B$13</f>
        <v>46067</v>
      </c>
      <c r="N241" s="193" t="str">
        <f>Factures!A$11</f>
        <v>Facture</v>
      </c>
      <c r="O241" s="192"/>
      <c r="P241" s="192"/>
      <c r="Q241" s="192"/>
      <c r="R241" s="198"/>
      <c r="S241" s="193"/>
      <c r="T241" s="193"/>
    </row>
    <row r="242" s="179" customFormat="1" hidden="1" spans="1:20">
      <c r="A242" s="193">
        <f>Factures!C256</f>
        <v>0</v>
      </c>
      <c r="B242" s="34"/>
      <c r="C242" s="31">
        <f t="shared" si="3"/>
        <v>1000</v>
      </c>
      <c r="D242" s="34"/>
      <c r="E242" s="34">
        <f>Factures!E256</f>
        <v>0</v>
      </c>
      <c r="F242" s="190">
        <f>Factures!A256</f>
        <v>0</v>
      </c>
      <c r="G242" s="191">
        <f>Factures!B256</f>
        <v>0</v>
      </c>
      <c r="H242" s="194">
        <f>Factures!F256</f>
        <v>0</v>
      </c>
      <c r="I242" s="34">
        <f>Factures!N256</f>
        <v>0</v>
      </c>
      <c r="J242" s="198"/>
      <c r="K242" s="192">
        <f>Factures!O256</f>
        <v>0</v>
      </c>
      <c r="L242" s="192"/>
      <c r="M242" s="198">
        <f ca="1">Factures!B$13</f>
        <v>46067</v>
      </c>
      <c r="N242" s="193" t="str">
        <f>Factures!A$11</f>
        <v>Facture</v>
      </c>
      <c r="O242" s="192"/>
      <c r="P242" s="192"/>
      <c r="Q242" s="192"/>
      <c r="R242" s="198"/>
      <c r="S242" s="193"/>
      <c r="T242" s="193"/>
    </row>
    <row r="243" s="179" customFormat="1" hidden="1" spans="1:20">
      <c r="A243" s="193">
        <f>Factures!C257</f>
        <v>0</v>
      </c>
      <c r="B243" s="34"/>
      <c r="C243" s="31">
        <f t="shared" si="3"/>
        <v>1000</v>
      </c>
      <c r="D243" s="34"/>
      <c r="E243" s="34">
        <f>Factures!E257</f>
        <v>0</v>
      </c>
      <c r="F243" s="190">
        <f>Factures!A257</f>
        <v>0</v>
      </c>
      <c r="G243" s="191">
        <f>Factures!B257</f>
        <v>0</v>
      </c>
      <c r="H243" s="194">
        <f>Factures!F257</f>
        <v>0</v>
      </c>
      <c r="I243" s="34">
        <f>Factures!N257</f>
        <v>0</v>
      </c>
      <c r="J243" s="198"/>
      <c r="K243" s="192">
        <f>Factures!O257</f>
        <v>0</v>
      </c>
      <c r="L243" s="192"/>
      <c r="M243" s="198">
        <f ca="1">Factures!B$13</f>
        <v>46067</v>
      </c>
      <c r="N243" s="193" t="str">
        <f>Factures!A$11</f>
        <v>Facture</v>
      </c>
      <c r="O243" s="192"/>
      <c r="P243" s="192"/>
      <c r="Q243" s="192"/>
      <c r="R243" s="198"/>
      <c r="S243" s="193"/>
      <c r="T243" s="193"/>
    </row>
    <row r="244" s="179" customFormat="1" hidden="1" spans="1:20">
      <c r="A244" s="193">
        <f>Factures!C258</f>
        <v>0</v>
      </c>
      <c r="B244" s="34"/>
      <c r="C244" s="31">
        <f t="shared" si="3"/>
        <v>1000</v>
      </c>
      <c r="D244" s="34"/>
      <c r="E244" s="34">
        <f>Factures!E258</f>
        <v>0</v>
      </c>
      <c r="F244" s="190">
        <f>Factures!A258</f>
        <v>0</v>
      </c>
      <c r="G244" s="191">
        <f>Factures!B258</f>
        <v>0</v>
      </c>
      <c r="H244" s="194">
        <f>Factures!F258</f>
        <v>0</v>
      </c>
      <c r="I244" s="34">
        <f>Factures!N258</f>
        <v>0</v>
      </c>
      <c r="J244" s="198"/>
      <c r="K244" s="192">
        <f>Factures!O258</f>
        <v>0</v>
      </c>
      <c r="L244" s="192"/>
      <c r="M244" s="198">
        <f ca="1">Factures!B$13</f>
        <v>46067</v>
      </c>
      <c r="N244" s="193" t="str">
        <f>Factures!A$11</f>
        <v>Facture</v>
      </c>
      <c r="O244" s="192"/>
      <c r="P244" s="192"/>
      <c r="Q244" s="192"/>
      <c r="R244" s="198"/>
      <c r="S244" s="193"/>
      <c r="T244" s="193"/>
    </row>
    <row r="245" s="179" customFormat="1" hidden="1" spans="1:20">
      <c r="A245" s="193">
        <f>Factures!C259</f>
        <v>0</v>
      </c>
      <c r="B245" s="34"/>
      <c r="C245" s="31">
        <f t="shared" si="3"/>
        <v>1000</v>
      </c>
      <c r="D245" s="34"/>
      <c r="E245" s="34">
        <f>Factures!E259</f>
        <v>0</v>
      </c>
      <c r="F245" s="190">
        <f>Factures!A259</f>
        <v>0</v>
      </c>
      <c r="G245" s="191">
        <f>Factures!B259</f>
        <v>0</v>
      </c>
      <c r="H245" s="194">
        <f>Factures!F259</f>
        <v>0</v>
      </c>
      <c r="I245" s="34">
        <f>Factures!N259</f>
        <v>0</v>
      </c>
      <c r="J245" s="198"/>
      <c r="K245" s="192">
        <f>Factures!O259</f>
        <v>0</v>
      </c>
      <c r="L245" s="192"/>
      <c r="M245" s="198">
        <f ca="1">Factures!B$13</f>
        <v>46067</v>
      </c>
      <c r="N245" s="193" t="str">
        <f>Factures!A$11</f>
        <v>Facture</v>
      </c>
      <c r="O245" s="192"/>
      <c r="P245" s="192"/>
      <c r="Q245" s="192"/>
      <c r="R245" s="198"/>
      <c r="S245" s="193"/>
      <c r="T245" s="193"/>
    </row>
    <row r="246" s="179" customFormat="1" hidden="1" spans="1:20">
      <c r="A246" s="193">
        <f>Factures!C260</f>
        <v>0</v>
      </c>
      <c r="B246" s="34"/>
      <c r="C246" s="31">
        <f t="shared" si="3"/>
        <v>1000</v>
      </c>
      <c r="D246" s="34"/>
      <c r="E246" s="34">
        <f>Factures!E260</f>
        <v>0</v>
      </c>
      <c r="F246" s="190">
        <f>Factures!A260</f>
        <v>0</v>
      </c>
      <c r="G246" s="191">
        <f>Factures!B260</f>
        <v>0</v>
      </c>
      <c r="H246" s="194">
        <f>Factures!F260</f>
        <v>0</v>
      </c>
      <c r="I246" s="34">
        <f>Factures!N260</f>
        <v>0</v>
      </c>
      <c r="J246" s="198"/>
      <c r="K246" s="192">
        <f>Factures!O260</f>
        <v>0</v>
      </c>
      <c r="L246" s="192"/>
      <c r="M246" s="198">
        <f ca="1">Factures!B$13</f>
        <v>46067</v>
      </c>
      <c r="N246" s="193" t="str">
        <f>Factures!A$11</f>
        <v>Facture</v>
      </c>
      <c r="O246" s="192"/>
      <c r="P246" s="192"/>
      <c r="Q246" s="192"/>
      <c r="R246" s="198"/>
      <c r="S246" s="193"/>
      <c r="T246" s="193"/>
    </row>
    <row r="247" s="179" customFormat="1" hidden="1" spans="1:20">
      <c r="A247" s="193">
        <f>Factures!C261</f>
        <v>0</v>
      </c>
      <c r="B247" s="34"/>
      <c r="C247" s="31">
        <f t="shared" si="3"/>
        <v>1000</v>
      </c>
      <c r="D247" s="34"/>
      <c r="E247" s="34">
        <f>Factures!E261</f>
        <v>0</v>
      </c>
      <c r="F247" s="190">
        <f>Factures!A261</f>
        <v>0</v>
      </c>
      <c r="G247" s="191">
        <f>Factures!B261</f>
        <v>0</v>
      </c>
      <c r="H247" s="194">
        <f>Factures!F261</f>
        <v>0</v>
      </c>
      <c r="I247" s="34">
        <f>Factures!N261</f>
        <v>0</v>
      </c>
      <c r="J247" s="198"/>
      <c r="K247" s="192">
        <f>Factures!O261</f>
        <v>0</v>
      </c>
      <c r="L247" s="192"/>
      <c r="M247" s="198">
        <f ca="1">Factures!B$13</f>
        <v>46067</v>
      </c>
      <c r="N247" s="193" t="str">
        <f>Factures!A$11</f>
        <v>Facture</v>
      </c>
      <c r="O247" s="192"/>
      <c r="P247" s="192"/>
      <c r="Q247" s="192"/>
      <c r="R247" s="198"/>
      <c r="S247" s="193"/>
      <c r="T247" s="193"/>
    </row>
    <row r="248" s="179" customFormat="1" hidden="1" spans="1:20">
      <c r="A248" s="193">
        <f>Factures!C262</f>
        <v>0</v>
      </c>
      <c r="B248" s="34"/>
      <c r="C248" s="31">
        <f t="shared" si="3"/>
        <v>1000</v>
      </c>
      <c r="D248" s="34"/>
      <c r="E248" s="34">
        <f>Factures!E262</f>
        <v>0</v>
      </c>
      <c r="F248" s="190">
        <f>Factures!A262</f>
        <v>0</v>
      </c>
      <c r="G248" s="191">
        <f>Factures!B262</f>
        <v>0</v>
      </c>
      <c r="H248" s="194">
        <f>Factures!F262</f>
        <v>0</v>
      </c>
      <c r="I248" s="34">
        <f>Factures!N262</f>
        <v>0</v>
      </c>
      <c r="J248" s="198"/>
      <c r="K248" s="192">
        <f>Factures!O262</f>
        <v>0</v>
      </c>
      <c r="L248" s="192"/>
      <c r="M248" s="198">
        <f ca="1">Factures!B$13</f>
        <v>46067</v>
      </c>
      <c r="N248" s="193" t="str">
        <f>Factures!A$11</f>
        <v>Facture</v>
      </c>
      <c r="O248" s="192"/>
      <c r="P248" s="192"/>
      <c r="Q248" s="192"/>
      <c r="R248" s="198"/>
      <c r="S248" s="193"/>
      <c r="T248" s="193"/>
    </row>
    <row r="249" s="179" customFormat="1" hidden="1" spans="1:20">
      <c r="A249" s="193">
        <f>Factures!C263</f>
        <v>0</v>
      </c>
      <c r="B249" s="34"/>
      <c r="C249" s="31">
        <f t="shared" si="3"/>
        <v>1000</v>
      </c>
      <c r="D249" s="34"/>
      <c r="E249" s="34">
        <f>Factures!E263</f>
        <v>0</v>
      </c>
      <c r="F249" s="190">
        <f>Factures!A263</f>
        <v>0</v>
      </c>
      <c r="G249" s="191">
        <f>Factures!B263</f>
        <v>0</v>
      </c>
      <c r="H249" s="194">
        <f>Factures!F263</f>
        <v>0</v>
      </c>
      <c r="I249" s="34">
        <f>Factures!N263</f>
        <v>0</v>
      </c>
      <c r="J249" s="198"/>
      <c r="K249" s="192">
        <f>Factures!O263</f>
        <v>0</v>
      </c>
      <c r="L249" s="192"/>
      <c r="M249" s="198">
        <f ca="1">Factures!B$13</f>
        <v>46067</v>
      </c>
      <c r="N249" s="193" t="str">
        <f>Factures!A$11</f>
        <v>Facture</v>
      </c>
      <c r="O249" s="192"/>
      <c r="P249" s="192"/>
      <c r="Q249" s="192"/>
      <c r="R249" s="198"/>
      <c r="S249" s="193"/>
      <c r="T249" s="193"/>
    </row>
    <row r="250" s="179" customFormat="1" hidden="1" spans="1:20">
      <c r="A250" s="193">
        <f>Factures!C264</f>
        <v>0</v>
      </c>
      <c r="B250" s="34"/>
      <c r="C250" s="31">
        <f t="shared" si="3"/>
        <v>1000</v>
      </c>
      <c r="D250" s="34"/>
      <c r="E250" s="34">
        <f>Factures!E264</f>
        <v>0</v>
      </c>
      <c r="F250" s="190">
        <f>Factures!A264</f>
        <v>0</v>
      </c>
      <c r="G250" s="191">
        <f>Factures!B264</f>
        <v>0</v>
      </c>
      <c r="H250" s="194">
        <f>Factures!F264</f>
        <v>0</v>
      </c>
      <c r="I250" s="34">
        <f>Factures!N264</f>
        <v>0</v>
      </c>
      <c r="J250" s="198"/>
      <c r="K250" s="192">
        <f>Factures!O264</f>
        <v>0</v>
      </c>
      <c r="L250" s="192"/>
      <c r="M250" s="198">
        <f ca="1">Factures!B$13</f>
        <v>46067</v>
      </c>
      <c r="N250" s="193" t="str">
        <f>Factures!A$11</f>
        <v>Facture</v>
      </c>
      <c r="O250" s="192"/>
      <c r="P250" s="192"/>
      <c r="Q250" s="192"/>
      <c r="R250" s="198"/>
      <c r="S250" s="193"/>
      <c r="T250" s="193"/>
    </row>
    <row r="251" s="179" customFormat="1" hidden="1" spans="1:20">
      <c r="A251" s="193">
        <f>Factures!C265</f>
        <v>0</v>
      </c>
      <c r="B251" s="34"/>
      <c r="C251" s="31">
        <f t="shared" si="3"/>
        <v>1000</v>
      </c>
      <c r="D251" s="34"/>
      <c r="E251" s="34">
        <f>Factures!E265</f>
        <v>0</v>
      </c>
      <c r="F251" s="190">
        <f>Factures!A265</f>
        <v>0</v>
      </c>
      <c r="G251" s="191">
        <f>Factures!B265</f>
        <v>0</v>
      </c>
      <c r="H251" s="194">
        <f>Factures!F265</f>
        <v>0</v>
      </c>
      <c r="I251" s="34">
        <f>Factures!N265</f>
        <v>0</v>
      </c>
      <c r="J251" s="198"/>
      <c r="K251" s="192">
        <f>Factures!O265</f>
        <v>0</v>
      </c>
      <c r="L251" s="192"/>
      <c r="M251" s="198">
        <f ca="1">Factures!B$13</f>
        <v>46067</v>
      </c>
      <c r="N251" s="193" t="str">
        <f>Factures!A$11</f>
        <v>Facture</v>
      </c>
      <c r="O251" s="192"/>
      <c r="P251" s="192"/>
      <c r="Q251" s="192"/>
      <c r="R251" s="198"/>
      <c r="S251" s="193"/>
      <c r="T251" s="193"/>
    </row>
    <row r="252" s="179" customFormat="1" hidden="1" spans="1:20">
      <c r="A252" s="193">
        <f>Factures!C266</f>
        <v>0</v>
      </c>
      <c r="B252" s="34"/>
      <c r="C252" s="31">
        <f t="shared" si="3"/>
        <v>1000</v>
      </c>
      <c r="D252" s="34"/>
      <c r="E252" s="34">
        <f>Factures!E266</f>
        <v>0</v>
      </c>
      <c r="F252" s="190">
        <f>Factures!A266</f>
        <v>0</v>
      </c>
      <c r="G252" s="191">
        <f>Factures!B266</f>
        <v>0</v>
      </c>
      <c r="H252" s="194">
        <f>Factures!F266</f>
        <v>0</v>
      </c>
      <c r="I252" s="34">
        <f>Factures!N266</f>
        <v>0</v>
      </c>
      <c r="J252" s="198"/>
      <c r="K252" s="192">
        <f>Factures!O266</f>
        <v>0</v>
      </c>
      <c r="L252" s="192"/>
      <c r="M252" s="198">
        <f ca="1">Factures!B$13</f>
        <v>46067</v>
      </c>
      <c r="N252" s="193" t="str">
        <f>Factures!A$11</f>
        <v>Facture</v>
      </c>
      <c r="O252" s="192"/>
      <c r="P252" s="192"/>
      <c r="Q252" s="192"/>
      <c r="R252" s="198"/>
      <c r="S252" s="193"/>
      <c r="T252" s="193"/>
    </row>
    <row r="253" s="179" customFormat="1" hidden="1" spans="1:20">
      <c r="A253" s="193">
        <f>Factures!C267</f>
        <v>0</v>
      </c>
      <c r="B253" s="34"/>
      <c r="C253" s="31">
        <f t="shared" si="3"/>
        <v>1000</v>
      </c>
      <c r="D253" s="34"/>
      <c r="E253" s="34">
        <f>Factures!E267</f>
        <v>0</v>
      </c>
      <c r="F253" s="190">
        <f>Factures!A267</f>
        <v>0</v>
      </c>
      <c r="G253" s="191">
        <f>Factures!B267</f>
        <v>0</v>
      </c>
      <c r="H253" s="194">
        <f>Factures!F267</f>
        <v>0</v>
      </c>
      <c r="I253" s="34">
        <f>Factures!N267</f>
        <v>0</v>
      </c>
      <c r="J253" s="198"/>
      <c r="K253" s="192">
        <f>Factures!O267</f>
        <v>0</v>
      </c>
      <c r="L253" s="192"/>
      <c r="M253" s="198">
        <f ca="1">Factures!B$13</f>
        <v>46067</v>
      </c>
      <c r="N253" s="193" t="str">
        <f>Factures!A$11</f>
        <v>Facture</v>
      </c>
      <c r="O253" s="192"/>
      <c r="P253" s="192"/>
      <c r="Q253" s="192"/>
      <c r="R253" s="198"/>
      <c r="S253" s="193"/>
      <c r="T253" s="193"/>
    </row>
    <row r="254" s="179" customFormat="1" hidden="1" spans="1:20">
      <c r="A254" s="193">
        <f>Factures!C268</f>
        <v>0</v>
      </c>
      <c r="B254" s="34"/>
      <c r="C254" s="31">
        <f t="shared" si="3"/>
        <v>1000</v>
      </c>
      <c r="D254" s="34"/>
      <c r="E254" s="34">
        <f>Factures!E268</f>
        <v>0</v>
      </c>
      <c r="F254" s="190">
        <f>Factures!A268</f>
        <v>0</v>
      </c>
      <c r="G254" s="191">
        <f>Factures!B268</f>
        <v>0</v>
      </c>
      <c r="H254" s="194">
        <f>Factures!F268</f>
        <v>0</v>
      </c>
      <c r="I254" s="34">
        <f>Factures!N268</f>
        <v>0</v>
      </c>
      <c r="J254" s="198"/>
      <c r="K254" s="192">
        <f>Factures!O268</f>
        <v>0</v>
      </c>
      <c r="L254" s="192"/>
      <c r="M254" s="198">
        <f ca="1">Factures!B$13</f>
        <v>46067</v>
      </c>
      <c r="N254" s="193" t="str">
        <f>Factures!A$11</f>
        <v>Facture</v>
      </c>
      <c r="O254" s="192"/>
      <c r="P254" s="192"/>
      <c r="Q254" s="192"/>
      <c r="R254" s="198"/>
      <c r="S254" s="193"/>
      <c r="T254" s="193"/>
    </row>
    <row r="255" s="179" customFormat="1" hidden="1" spans="1:20">
      <c r="A255" s="193">
        <f>Factures!C269</f>
        <v>0</v>
      </c>
      <c r="B255" s="34"/>
      <c r="C255" s="31">
        <f t="shared" si="3"/>
        <v>1000</v>
      </c>
      <c r="D255" s="34"/>
      <c r="E255" s="34">
        <f>Factures!E269</f>
        <v>0</v>
      </c>
      <c r="F255" s="190">
        <f>Factures!A269</f>
        <v>0</v>
      </c>
      <c r="G255" s="191">
        <f>Factures!B269</f>
        <v>0</v>
      </c>
      <c r="H255" s="194">
        <f>Factures!F269</f>
        <v>0</v>
      </c>
      <c r="I255" s="34">
        <f>Factures!N269</f>
        <v>0</v>
      </c>
      <c r="J255" s="198"/>
      <c r="K255" s="192">
        <f>Factures!O269</f>
        <v>0</v>
      </c>
      <c r="L255" s="192"/>
      <c r="M255" s="198">
        <f ca="1">Factures!B$13</f>
        <v>46067</v>
      </c>
      <c r="N255" s="193" t="str">
        <f>Factures!A$11</f>
        <v>Facture</v>
      </c>
      <c r="O255" s="192"/>
      <c r="P255" s="192"/>
      <c r="Q255" s="192"/>
      <c r="R255" s="198"/>
      <c r="S255" s="193"/>
      <c r="T255" s="193"/>
    </row>
    <row r="256" s="179" customFormat="1" hidden="1" spans="1:20">
      <c r="A256" s="193">
        <f>Factures!C270</f>
        <v>0</v>
      </c>
      <c r="B256" s="34"/>
      <c r="C256" s="31">
        <f t="shared" si="3"/>
        <v>1000</v>
      </c>
      <c r="D256" s="34"/>
      <c r="E256" s="34">
        <f>Factures!E270</f>
        <v>0</v>
      </c>
      <c r="F256" s="190">
        <f>Factures!A270</f>
        <v>0</v>
      </c>
      <c r="G256" s="191">
        <f>Factures!B270</f>
        <v>0</v>
      </c>
      <c r="H256" s="194">
        <f>Factures!F270</f>
        <v>0</v>
      </c>
      <c r="I256" s="34">
        <f>Factures!N270</f>
        <v>0</v>
      </c>
      <c r="J256" s="198"/>
      <c r="K256" s="192">
        <f>Factures!O270</f>
        <v>0</v>
      </c>
      <c r="L256" s="192"/>
      <c r="M256" s="198">
        <f ca="1">Factures!B$13</f>
        <v>46067</v>
      </c>
      <c r="N256" s="193" t="str">
        <f>Factures!A$11</f>
        <v>Facture</v>
      </c>
      <c r="O256" s="192"/>
      <c r="P256" s="192"/>
      <c r="Q256" s="192"/>
      <c r="R256" s="198"/>
      <c r="S256" s="193"/>
      <c r="T256" s="193"/>
    </row>
    <row r="257" s="179" customFormat="1" hidden="1" spans="1:20">
      <c r="A257" s="193">
        <f>Factures!C271</f>
        <v>0</v>
      </c>
      <c r="B257" s="34"/>
      <c r="C257" s="31">
        <f t="shared" si="3"/>
        <v>1000</v>
      </c>
      <c r="D257" s="34"/>
      <c r="E257" s="34">
        <f>Factures!E271</f>
        <v>0</v>
      </c>
      <c r="F257" s="190">
        <f>Factures!A271</f>
        <v>0</v>
      </c>
      <c r="G257" s="191">
        <f>Factures!B271</f>
        <v>0</v>
      </c>
      <c r="H257" s="194">
        <f>Factures!F271</f>
        <v>0</v>
      </c>
      <c r="I257" s="34">
        <f>Factures!N271</f>
        <v>0</v>
      </c>
      <c r="J257" s="198"/>
      <c r="K257" s="192">
        <f>Factures!O271</f>
        <v>0</v>
      </c>
      <c r="L257" s="192"/>
      <c r="M257" s="198">
        <f ca="1">Factures!B$13</f>
        <v>46067</v>
      </c>
      <c r="N257" s="193" t="str">
        <f>Factures!A$11</f>
        <v>Facture</v>
      </c>
      <c r="O257" s="192"/>
      <c r="P257" s="192"/>
      <c r="Q257" s="192"/>
      <c r="R257" s="198"/>
      <c r="S257" s="193"/>
      <c r="T257" s="193"/>
    </row>
    <row r="258" s="179" customFormat="1" hidden="1" spans="1:20">
      <c r="A258" s="193">
        <f>Factures!C272</f>
        <v>0</v>
      </c>
      <c r="B258" s="34"/>
      <c r="C258" s="31">
        <f t="shared" si="3"/>
        <v>1000</v>
      </c>
      <c r="D258" s="34"/>
      <c r="E258" s="34">
        <f>Factures!E272</f>
        <v>0</v>
      </c>
      <c r="F258" s="190">
        <f>Factures!A272</f>
        <v>0</v>
      </c>
      <c r="G258" s="191">
        <f>Factures!B272</f>
        <v>0</v>
      </c>
      <c r="H258" s="194">
        <f>Factures!F272</f>
        <v>0</v>
      </c>
      <c r="I258" s="34">
        <f>Factures!N272</f>
        <v>0</v>
      </c>
      <c r="J258" s="198"/>
      <c r="K258" s="192">
        <f>Factures!O272</f>
        <v>0</v>
      </c>
      <c r="L258" s="192"/>
      <c r="M258" s="198">
        <f ca="1">Factures!B$13</f>
        <v>46067</v>
      </c>
      <c r="N258" s="193" t="str">
        <f>Factures!A$11</f>
        <v>Facture</v>
      </c>
      <c r="O258" s="192"/>
      <c r="P258" s="192"/>
      <c r="Q258" s="192"/>
      <c r="R258" s="198"/>
      <c r="S258" s="193"/>
      <c r="T258" s="193"/>
    </row>
    <row r="259" s="179" customFormat="1" hidden="1" spans="1:20">
      <c r="A259" s="193">
        <f>Factures!C273</f>
        <v>0</v>
      </c>
      <c r="B259" s="34"/>
      <c r="C259" s="31">
        <f t="shared" ref="C259:C322" si="4">C$2</f>
        <v>1000</v>
      </c>
      <c r="D259" s="34"/>
      <c r="E259" s="34">
        <f>Factures!E273</f>
        <v>0</v>
      </c>
      <c r="F259" s="190">
        <f>Factures!A273</f>
        <v>0</v>
      </c>
      <c r="G259" s="191">
        <f>Factures!B273</f>
        <v>0</v>
      </c>
      <c r="H259" s="194">
        <f>Factures!F273</f>
        <v>0</v>
      </c>
      <c r="I259" s="34">
        <f>Factures!N273</f>
        <v>0</v>
      </c>
      <c r="J259" s="198"/>
      <c r="K259" s="192">
        <f>Factures!O273</f>
        <v>0</v>
      </c>
      <c r="L259" s="192"/>
      <c r="M259" s="198">
        <f ca="1">Factures!B$13</f>
        <v>46067</v>
      </c>
      <c r="N259" s="193" t="str">
        <f>Factures!A$11</f>
        <v>Facture</v>
      </c>
      <c r="O259" s="192"/>
      <c r="P259" s="192"/>
      <c r="Q259" s="192"/>
      <c r="R259" s="198"/>
      <c r="S259" s="193"/>
      <c r="T259" s="193"/>
    </row>
    <row r="260" s="179" customFormat="1" hidden="1" spans="1:20">
      <c r="A260" s="193">
        <f>Factures!C274</f>
        <v>0</v>
      </c>
      <c r="B260" s="34"/>
      <c r="C260" s="31">
        <f t="shared" si="4"/>
        <v>1000</v>
      </c>
      <c r="D260" s="34"/>
      <c r="E260" s="34">
        <f>Factures!E274</f>
        <v>0</v>
      </c>
      <c r="F260" s="190">
        <f>Factures!A274</f>
        <v>0</v>
      </c>
      <c r="G260" s="191">
        <f>Factures!B274</f>
        <v>0</v>
      </c>
      <c r="H260" s="194">
        <f>Factures!F274</f>
        <v>0</v>
      </c>
      <c r="I260" s="34">
        <f>Factures!N274</f>
        <v>0</v>
      </c>
      <c r="J260" s="198"/>
      <c r="K260" s="192">
        <f>Factures!O274</f>
        <v>0</v>
      </c>
      <c r="L260" s="192"/>
      <c r="M260" s="198">
        <f ca="1">Factures!B$13</f>
        <v>46067</v>
      </c>
      <c r="N260" s="193" t="str">
        <f>Factures!A$11</f>
        <v>Facture</v>
      </c>
      <c r="O260" s="192"/>
      <c r="P260" s="192"/>
      <c r="Q260" s="192"/>
      <c r="R260" s="198"/>
      <c r="S260" s="193"/>
      <c r="T260" s="193"/>
    </row>
    <row r="261" s="179" customFormat="1" hidden="1" spans="1:20">
      <c r="A261" s="193">
        <f>Factures!C275</f>
        <v>0</v>
      </c>
      <c r="B261" s="34"/>
      <c r="C261" s="31">
        <f t="shared" si="4"/>
        <v>1000</v>
      </c>
      <c r="D261" s="34"/>
      <c r="E261" s="34">
        <f>Factures!E275</f>
        <v>0</v>
      </c>
      <c r="F261" s="190">
        <f>Factures!A275</f>
        <v>0</v>
      </c>
      <c r="G261" s="191">
        <f>Factures!B275</f>
        <v>0</v>
      </c>
      <c r="H261" s="194">
        <f>Factures!F275</f>
        <v>0</v>
      </c>
      <c r="I261" s="34">
        <f>Factures!N275</f>
        <v>0</v>
      </c>
      <c r="J261" s="198"/>
      <c r="K261" s="192">
        <f>Factures!O275</f>
        <v>0</v>
      </c>
      <c r="L261" s="192"/>
      <c r="M261" s="198">
        <f ca="1">Factures!B$13</f>
        <v>46067</v>
      </c>
      <c r="N261" s="193" t="str">
        <f>Factures!A$11</f>
        <v>Facture</v>
      </c>
      <c r="O261" s="192"/>
      <c r="P261" s="192"/>
      <c r="Q261" s="192"/>
      <c r="R261" s="198"/>
      <c r="S261" s="193"/>
      <c r="T261" s="193"/>
    </row>
    <row r="262" s="179" customFormat="1" hidden="1" spans="1:20">
      <c r="A262" s="193">
        <f>Factures!C276</f>
        <v>0</v>
      </c>
      <c r="B262" s="34"/>
      <c r="C262" s="31">
        <f t="shared" si="4"/>
        <v>1000</v>
      </c>
      <c r="D262" s="34"/>
      <c r="E262" s="34">
        <f>Factures!E276</f>
        <v>0</v>
      </c>
      <c r="F262" s="190">
        <f>Factures!A276</f>
        <v>0</v>
      </c>
      <c r="G262" s="191">
        <f>Factures!B276</f>
        <v>0</v>
      </c>
      <c r="H262" s="194">
        <f>Factures!F276</f>
        <v>0</v>
      </c>
      <c r="I262" s="34">
        <f>Factures!N276</f>
        <v>0</v>
      </c>
      <c r="J262" s="198"/>
      <c r="K262" s="192">
        <f>Factures!O276</f>
        <v>0</v>
      </c>
      <c r="L262" s="192"/>
      <c r="M262" s="198">
        <f ca="1">Factures!B$13</f>
        <v>46067</v>
      </c>
      <c r="N262" s="193" t="str">
        <f>Factures!A$11</f>
        <v>Facture</v>
      </c>
      <c r="O262" s="192"/>
      <c r="P262" s="192"/>
      <c r="Q262" s="192"/>
      <c r="R262" s="198"/>
      <c r="S262" s="193"/>
      <c r="T262" s="193"/>
    </row>
    <row r="263" s="179" customFormat="1" hidden="1" spans="1:20">
      <c r="A263" s="193">
        <f>Factures!C277</f>
        <v>0</v>
      </c>
      <c r="B263" s="34"/>
      <c r="C263" s="31">
        <f t="shared" si="4"/>
        <v>1000</v>
      </c>
      <c r="D263" s="34"/>
      <c r="E263" s="34">
        <f>Factures!E277</f>
        <v>0</v>
      </c>
      <c r="F263" s="190">
        <f>Factures!A277</f>
        <v>0</v>
      </c>
      <c r="G263" s="191">
        <f>Factures!B277</f>
        <v>0</v>
      </c>
      <c r="H263" s="194">
        <f>Factures!F277</f>
        <v>0</v>
      </c>
      <c r="I263" s="34">
        <f>Factures!N277</f>
        <v>0</v>
      </c>
      <c r="J263" s="198"/>
      <c r="K263" s="192">
        <f>Factures!O277</f>
        <v>0</v>
      </c>
      <c r="L263" s="192"/>
      <c r="M263" s="198">
        <f ca="1">Factures!B$13</f>
        <v>46067</v>
      </c>
      <c r="N263" s="193" t="str">
        <f>Factures!A$11</f>
        <v>Facture</v>
      </c>
      <c r="O263" s="192"/>
      <c r="P263" s="192"/>
      <c r="Q263" s="192"/>
      <c r="R263" s="198"/>
      <c r="S263" s="193"/>
      <c r="T263" s="193"/>
    </row>
    <row r="264" s="179" customFormat="1" hidden="1" spans="1:20">
      <c r="A264" s="193">
        <f>Factures!C278</f>
        <v>0</v>
      </c>
      <c r="B264" s="34"/>
      <c r="C264" s="31">
        <f t="shared" si="4"/>
        <v>1000</v>
      </c>
      <c r="D264" s="34"/>
      <c r="E264" s="34">
        <f>Factures!E278</f>
        <v>0</v>
      </c>
      <c r="F264" s="190">
        <f>Factures!A278</f>
        <v>0</v>
      </c>
      <c r="G264" s="191">
        <f>Factures!B278</f>
        <v>0</v>
      </c>
      <c r="H264" s="194">
        <f>Factures!F278</f>
        <v>0</v>
      </c>
      <c r="I264" s="34">
        <f>Factures!N278</f>
        <v>0</v>
      </c>
      <c r="J264" s="198"/>
      <c r="K264" s="192">
        <f>Factures!O278</f>
        <v>0</v>
      </c>
      <c r="L264" s="192"/>
      <c r="M264" s="198">
        <f ca="1">Factures!B$13</f>
        <v>46067</v>
      </c>
      <c r="N264" s="193" t="str">
        <f>Factures!A$11</f>
        <v>Facture</v>
      </c>
      <c r="O264" s="192"/>
      <c r="P264" s="192"/>
      <c r="Q264" s="192"/>
      <c r="R264" s="198"/>
      <c r="S264" s="193"/>
      <c r="T264" s="193"/>
    </row>
    <row r="265" s="179" customFormat="1" hidden="1" spans="1:20">
      <c r="A265" s="193">
        <f>Factures!C279</f>
        <v>0</v>
      </c>
      <c r="B265" s="34"/>
      <c r="C265" s="31">
        <f t="shared" si="4"/>
        <v>1000</v>
      </c>
      <c r="D265" s="34"/>
      <c r="E265" s="34">
        <f>Factures!E279</f>
        <v>0</v>
      </c>
      <c r="F265" s="190">
        <f>Factures!A279</f>
        <v>0</v>
      </c>
      <c r="G265" s="191">
        <f>Factures!B279</f>
        <v>0</v>
      </c>
      <c r="H265" s="194">
        <f>Factures!F279</f>
        <v>0</v>
      </c>
      <c r="I265" s="34">
        <f>Factures!N279</f>
        <v>0</v>
      </c>
      <c r="J265" s="198"/>
      <c r="K265" s="192">
        <f>Factures!O279</f>
        <v>0</v>
      </c>
      <c r="L265" s="192"/>
      <c r="M265" s="198">
        <f ca="1">Factures!B$13</f>
        <v>46067</v>
      </c>
      <c r="N265" s="193" t="str">
        <f>Factures!A$11</f>
        <v>Facture</v>
      </c>
      <c r="O265" s="192"/>
      <c r="P265" s="192"/>
      <c r="Q265" s="192"/>
      <c r="R265" s="198"/>
      <c r="S265" s="193"/>
      <c r="T265" s="193"/>
    </row>
    <row r="266" s="179" customFormat="1" hidden="1" spans="1:20">
      <c r="A266" s="193">
        <f>Factures!C280</f>
        <v>0</v>
      </c>
      <c r="B266" s="34"/>
      <c r="C266" s="31">
        <f t="shared" si="4"/>
        <v>1000</v>
      </c>
      <c r="D266" s="34"/>
      <c r="E266" s="34">
        <f>Factures!E280</f>
        <v>0</v>
      </c>
      <c r="F266" s="190">
        <f>Factures!A280</f>
        <v>0</v>
      </c>
      <c r="G266" s="191">
        <f>Factures!B280</f>
        <v>0</v>
      </c>
      <c r="H266" s="194">
        <f>Factures!F280</f>
        <v>0</v>
      </c>
      <c r="I266" s="34">
        <f>Factures!N280</f>
        <v>0</v>
      </c>
      <c r="J266" s="198"/>
      <c r="K266" s="192">
        <f>Factures!O280</f>
        <v>0</v>
      </c>
      <c r="L266" s="192"/>
      <c r="M266" s="198">
        <f ca="1">Factures!B$13</f>
        <v>46067</v>
      </c>
      <c r="N266" s="193" t="str">
        <f>Factures!A$11</f>
        <v>Facture</v>
      </c>
      <c r="O266" s="192"/>
      <c r="P266" s="192"/>
      <c r="Q266" s="192"/>
      <c r="R266" s="198"/>
      <c r="S266" s="193"/>
      <c r="T266" s="193"/>
    </row>
    <row r="267" s="179" customFormat="1" hidden="1" spans="1:20">
      <c r="A267" s="193">
        <f>Factures!C281</f>
        <v>0</v>
      </c>
      <c r="B267" s="34"/>
      <c r="C267" s="31">
        <f t="shared" si="4"/>
        <v>1000</v>
      </c>
      <c r="D267" s="34"/>
      <c r="E267" s="34">
        <f>Factures!E281</f>
        <v>0</v>
      </c>
      <c r="F267" s="190">
        <f>Factures!A281</f>
        <v>0</v>
      </c>
      <c r="G267" s="191">
        <f>Factures!B281</f>
        <v>0</v>
      </c>
      <c r="H267" s="194">
        <f>Factures!F281</f>
        <v>0</v>
      </c>
      <c r="I267" s="34">
        <f>Factures!N281</f>
        <v>0</v>
      </c>
      <c r="J267" s="198"/>
      <c r="K267" s="192">
        <f>Factures!O281</f>
        <v>0</v>
      </c>
      <c r="L267" s="192"/>
      <c r="M267" s="198">
        <f ca="1">Factures!B$13</f>
        <v>46067</v>
      </c>
      <c r="N267" s="193" t="str">
        <f>Factures!A$11</f>
        <v>Facture</v>
      </c>
      <c r="O267" s="192"/>
      <c r="P267" s="192"/>
      <c r="Q267" s="192"/>
      <c r="R267" s="198"/>
      <c r="S267" s="193"/>
      <c r="T267" s="193"/>
    </row>
    <row r="268" s="179" customFormat="1" hidden="1" spans="1:20">
      <c r="A268" s="193">
        <f>Factures!C282</f>
        <v>0</v>
      </c>
      <c r="B268" s="34"/>
      <c r="C268" s="31">
        <f t="shared" si="4"/>
        <v>1000</v>
      </c>
      <c r="D268" s="34"/>
      <c r="E268" s="34">
        <f>Factures!E282</f>
        <v>0</v>
      </c>
      <c r="F268" s="190">
        <f>Factures!A282</f>
        <v>0</v>
      </c>
      <c r="G268" s="191">
        <f>Factures!B282</f>
        <v>0</v>
      </c>
      <c r="H268" s="194">
        <f>Factures!F282</f>
        <v>0</v>
      </c>
      <c r="I268" s="34">
        <f>Factures!N282</f>
        <v>0</v>
      </c>
      <c r="J268" s="198"/>
      <c r="K268" s="192">
        <f>Factures!O282</f>
        <v>0</v>
      </c>
      <c r="L268" s="192"/>
      <c r="M268" s="198">
        <f ca="1">Factures!B$13</f>
        <v>46067</v>
      </c>
      <c r="N268" s="193" t="str">
        <f>Factures!A$11</f>
        <v>Facture</v>
      </c>
      <c r="O268" s="192"/>
      <c r="P268" s="192"/>
      <c r="Q268" s="192"/>
      <c r="R268" s="198"/>
      <c r="S268" s="193"/>
      <c r="T268" s="193"/>
    </row>
    <row r="269" s="179" customFormat="1" hidden="1" spans="1:20">
      <c r="A269" s="193">
        <f>Factures!C283</f>
        <v>0</v>
      </c>
      <c r="B269" s="34"/>
      <c r="C269" s="31">
        <f t="shared" si="4"/>
        <v>1000</v>
      </c>
      <c r="D269" s="34"/>
      <c r="E269" s="34">
        <f>Factures!E283</f>
        <v>0</v>
      </c>
      <c r="F269" s="190">
        <f>Factures!A283</f>
        <v>0</v>
      </c>
      <c r="G269" s="191">
        <f>Factures!B283</f>
        <v>0</v>
      </c>
      <c r="H269" s="194">
        <f>Factures!F283</f>
        <v>0</v>
      </c>
      <c r="I269" s="34">
        <f>Factures!N283</f>
        <v>0</v>
      </c>
      <c r="J269" s="198"/>
      <c r="K269" s="192">
        <f>Factures!O283</f>
        <v>0</v>
      </c>
      <c r="L269" s="192"/>
      <c r="M269" s="198">
        <f ca="1">Factures!B$13</f>
        <v>46067</v>
      </c>
      <c r="N269" s="193" t="str">
        <f>Factures!A$11</f>
        <v>Facture</v>
      </c>
      <c r="O269" s="192"/>
      <c r="P269" s="192"/>
      <c r="Q269" s="192"/>
      <c r="R269" s="198"/>
      <c r="S269" s="193"/>
      <c r="T269" s="193"/>
    </row>
    <row r="270" s="179" customFormat="1" hidden="1" spans="1:20">
      <c r="A270" s="193">
        <f>Factures!C284</f>
        <v>0</v>
      </c>
      <c r="B270" s="34"/>
      <c r="C270" s="31">
        <f t="shared" si="4"/>
        <v>1000</v>
      </c>
      <c r="D270" s="34"/>
      <c r="E270" s="34">
        <f>Factures!E284</f>
        <v>0</v>
      </c>
      <c r="F270" s="190">
        <f>Factures!A284</f>
        <v>0</v>
      </c>
      <c r="G270" s="191">
        <f>Factures!B284</f>
        <v>0</v>
      </c>
      <c r="H270" s="194">
        <f>Factures!F284</f>
        <v>0</v>
      </c>
      <c r="I270" s="34">
        <f>Factures!N284</f>
        <v>0</v>
      </c>
      <c r="J270" s="198"/>
      <c r="K270" s="192">
        <f>Factures!O284</f>
        <v>0</v>
      </c>
      <c r="L270" s="192"/>
      <c r="M270" s="198">
        <f ca="1">Factures!B$13</f>
        <v>46067</v>
      </c>
      <c r="N270" s="193" t="str">
        <f>Factures!A$11</f>
        <v>Facture</v>
      </c>
      <c r="O270" s="192"/>
      <c r="P270" s="192"/>
      <c r="Q270" s="192"/>
      <c r="R270" s="198"/>
      <c r="S270" s="193"/>
      <c r="T270" s="193"/>
    </row>
    <row r="271" s="179" customFormat="1" hidden="1" spans="1:20">
      <c r="A271" s="193">
        <f>Factures!C285</f>
        <v>0</v>
      </c>
      <c r="B271" s="34"/>
      <c r="C271" s="31">
        <f t="shared" si="4"/>
        <v>1000</v>
      </c>
      <c r="D271" s="34"/>
      <c r="E271" s="34">
        <f>Factures!E285</f>
        <v>0</v>
      </c>
      <c r="F271" s="190">
        <f>Factures!A285</f>
        <v>0</v>
      </c>
      <c r="G271" s="191">
        <f>Factures!B285</f>
        <v>0</v>
      </c>
      <c r="H271" s="194">
        <f>Factures!F285</f>
        <v>0</v>
      </c>
      <c r="I271" s="34">
        <f>Factures!N285</f>
        <v>0</v>
      </c>
      <c r="J271" s="198"/>
      <c r="K271" s="192">
        <f>Factures!O285</f>
        <v>0</v>
      </c>
      <c r="L271" s="192"/>
      <c r="M271" s="198">
        <f ca="1">Factures!B$13</f>
        <v>46067</v>
      </c>
      <c r="N271" s="193" t="str">
        <f>Factures!A$11</f>
        <v>Facture</v>
      </c>
      <c r="O271" s="192"/>
      <c r="P271" s="192"/>
      <c r="Q271" s="192"/>
      <c r="R271" s="198"/>
      <c r="S271" s="193"/>
      <c r="T271" s="193"/>
    </row>
    <row r="272" s="179" customFormat="1" hidden="1" spans="1:20">
      <c r="A272" s="193">
        <f>Factures!C286</f>
        <v>0</v>
      </c>
      <c r="B272" s="34"/>
      <c r="C272" s="31">
        <f t="shared" si="4"/>
        <v>1000</v>
      </c>
      <c r="D272" s="34"/>
      <c r="E272" s="34">
        <f>Factures!E286</f>
        <v>0</v>
      </c>
      <c r="F272" s="190">
        <f>Factures!A286</f>
        <v>0</v>
      </c>
      <c r="G272" s="191">
        <f>Factures!B286</f>
        <v>0</v>
      </c>
      <c r="H272" s="194">
        <f>Factures!F286</f>
        <v>0</v>
      </c>
      <c r="I272" s="34">
        <f>Factures!N286</f>
        <v>0</v>
      </c>
      <c r="J272" s="198"/>
      <c r="K272" s="192">
        <f>Factures!O286</f>
        <v>0</v>
      </c>
      <c r="L272" s="192"/>
      <c r="M272" s="198">
        <f ca="1">Factures!B$13</f>
        <v>46067</v>
      </c>
      <c r="N272" s="193" t="str">
        <f>Factures!A$11</f>
        <v>Facture</v>
      </c>
      <c r="O272" s="192"/>
      <c r="P272" s="192"/>
      <c r="Q272" s="192"/>
      <c r="R272" s="198"/>
      <c r="S272" s="193"/>
      <c r="T272" s="193"/>
    </row>
    <row r="273" s="179" customFormat="1" hidden="1" spans="1:20">
      <c r="A273" s="193">
        <f>Factures!C287</f>
        <v>0</v>
      </c>
      <c r="B273" s="34"/>
      <c r="C273" s="31">
        <f t="shared" si="4"/>
        <v>1000</v>
      </c>
      <c r="D273" s="34"/>
      <c r="E273" s="34">
        <f>Factures!E287</f>
        <v>0</v>
      </c>
      <c r="F273" s="190">
        <f>Factures!A287</f>
        <v>0</v>
      </c>
      <c r="G273" s="191">
        <f>Factures!B287</f>
        <v>0</v>
      </c>
      <c r="H273" s="194">
        <f>Factures!F287</f>
        <v>0</v>
      </c>
      <c r="I273" s="34">
        <f>Factures!N287</f>
        <v>0</v>
      </c>
      <c r="J273" s="198"/>
      <c r="K273" s="192">
        <f>Factures!O287</f>
        <v>0</v>
      </c>
      <c r="L273" s="192"/>
      <c r="M273" s="198">
        <f ca="1">Factures!B$13</f>
        <v>46067</v>
      </c>
      <c r="N273" s="193" t="str">
        <f>Factures!A$11</f>
        <v>Facture</v>
      </c>
      <c r="O273" s="192"/>
      <c r="P273" s="192"/>
      <c r="Q273" s="192"/>
      <c r="R273" s="198"/>
      <c r="S273" s="193"/>
      <c r="T273" s="193"/>
    </row>
    <row r="274" s="179" customFormat="1" hidden="1" spans="1:20">
      <c r="A274" s="193">
        <f>Factures!C288</f>
        <v>0</v>
      </c>
      <c r="B274" s="34"/>
      <c r="C274" s="31">
        <f t="shared" si="4"/>
        <v>1000</v>
      </c>
      <c r="D274" s="34"/>
      <c r="E274" s="34">
        <f>Factures!E288</f>
        <v>0</v>
      </c>
      <c r="F274" s="190">
        <f>Factures!A288</f>
        <v>0</v>
      </c>
      <c r="G274" s="191">
        <f>Factures!B288</f>
        <v>0</v>
      </c>
      <c r="H274" s="194">
        <f>Factures!F288</f>
        <v>0</v>
      </c>
      <c r="I274" s="34">
        <f>Factures!N288</f>
        <v>0</v>
      </c>
      <c r="J274" s="198"/>
      <c r="K274" s="192">
        <f>Factures!O288</f>
        <v>0</v>
      </c>
      <c r="L274" s="192"/>
      <c r="M274" s="198">
        <f ca="1">Factures!B$13</f>
        <v>46067</v>
      </c>
      <c r="N274" s="193" t="str">
        <f>Factures!A$11</f>
        <v>Facture</v>
      </c>
      <c r="O274" s="192"/>
      <c r="P274" s="192"/>
      <c r="Q274" s="192"/>
      <c r="R274" s="198"/>
      <c r="S274" s="193"/>
      <c r="T274" s="193"/>
    </row>
    <row r="275" s="179" customFormat="1" hidden="1" spans="1:20">
      <c r="A275" s="193">
        <f>Factures!C289</f>
        <v>0</v>
      </c>
      <c r="B275" s="34"/>
      <c r="C275" s="31">
        <f t="shared" si="4"/>
        <v>1000</v>
      </c>
      <c r="D275" s="34"/>
      <c r="E275" s="34">
        <f>Factures!E289</f>
        <v>0</v>
      </c>
      <c r="F275" s="190">
        <f>Factures!A289</f>
        <v>0</v>
      </c>
      <c r="G275" s="191">
        <f>Factures!B289</f>
        <v>0</v>
      </c>
      <c r="H275" s="194">
        <f>Factures!F289</f>
        <v>0</v>
      </c>
      <c r="I275" s="34">
        <f>Factures!N289</f>
        <v>0</v>
      </c>
      <c r="J275" s="198"/>
      <c r="K275" s="192">
        <f>Factures!O289</f>
        <v>0</v>
      </c>
      <c r="L275" s="192"/>
      <c r="M275" s="198">
        <f ca="1">Factures!B$13</f>
        <v>46067</v>
      </c>
      <c r="N275" s="193" t="str">
        <f>Factures!A$11</f>
        <v>Facture</v>
      </c>
      <c r="O275" s="192"/>
      <c r="P275" s="192"/>
      <c r="Q275" s="192"/>
      <c r="R275" s="198"/>
      <c r="S275" s="193"/>
      <c r="T275" s="193"/>
    </row>
    <row r="276" s="179" customFormat="1" hidden="1" spans="1:20">
      <c r="A276" s="193">
        <f>Factures!C290</f>
        <v>0</v>
      </c>
      <c r="B276" s="34"/>
      <c r="C276" s="31">
        <f t="shared" si="4"/>
        <v>1000</v>
      </c>
      <c r="D276" s="34"/>
      <c r="E276" s="34">
        <f>Factures!E290</f>
        <v>0</v>
      </c>
      <c r="F276" s="190">
        <f>Factures!A290</f>
        <v>0</v>
      </c>
      <c r="G276" s="191">
        <f>Factures!B290</f>
        <v>0</v>
      </c>
      <c r="H276" s="194">
        <f>Factures!F290</f>
        <v>0</v>
      </c>
      <c r="I276" s="34">
        <f>Factures!N290</f>
        <v>0</v>
      </c>
      <c r="J276" s="198"/>
      <c r="K276" s="192">
        <f>Factures!O290</f>
        <v>0</v>
      </c>
      <c r="L276" s="192"/>
      <c r="M276" s="198">
        <f ca="1">Factures!B$13</f>
        <v>46067</v>
      </c>
      <c r="N276" s="193" t="str">
        <f>Factures!A$11</f>
        <v>Facture</v>
      </c>
      <c r="O276" s="192"/>
      <c r="P276" s="192"/>
      <c r="Q276" s="192"/>
      <c r="R276" s="198"/>
      <c r="S276" s="193"/>
      <c r="T276" s="193"/>
    </row>
    <row r="277" s="179" customFormat="1" hidden="1" spans="1:20">
      <c r="A277" s="193">
        <f>Factures!C291</f>
        <v>0</v>
      </c>
      <c r="B277" s="34"/>
      <c r="C277" s="31">
        <f t="shared" si="4"/>
        <v>1000</v>
      </c>
      <c r="D277" s="34"/>
      <c r="E277" s="34">
        <f>Factures!E291</f>
        <v>0</v>
      </c>
      <c r="F277" s="190">
        <f>Factures!A291</f>
        <v>0</v>
      </c>
      <c r="G277" s="191">
        <f>Factures!B291</f>
        <v>0</v>
      </c>
      <c r="H277" s="194">
        <f>Factures!F291</f>
        <v>0</v>
      </c>
      <c r="I277" s="34">
        <f>Factures!N291</f>
        <v>0</v>
      </c>
      <c r="J277" s="198"/>
      <c r="K277" s="192">
        <f>Factures!O291</f>
        <v>0</v>
      </c>
      <c r="L277" s="192"/>
      <c r="M277" s="198">
        <f ca="1">Factures!B$13</f>
        <v>46067</v>
      </c>
      <c r="N277" s="193" t="str">
        <f>Factures!A$11</f>
        <v>Facture</v>
      </c>
      <c r="O277" s="192"/>
      <c r="P277" s="192"/>
      <c r="Q277" s="192"/>
      <c r="R277" s="198"/>
      <c r="S277" s="193"/>
      <c r="T277" s="193"/>
    </row>
    <row r="278" s="179" customFormat="1" hidden="1" spans="1:20">
      <c r="A278" s="193">
        <f>Factures!C292</f>
        <v>0</v>
      </c>
      <c r="B278" s="34"/>
      <c r="C278" s="31">
        <f t="shared" si="4"/>
        <v>1000</v>
      </c>
      <c r="D278" s="34"/>
      <c r="E278" s="34">
        <f>Factures!E292</f>
        <v>0</v>
      </c>
      <c r="F278" s="190">
        <f>Factures!A292</f>
        <v>0</v>
      </c>
      <c r="G278" s="191">
        <f>Factures!B292</f>
        <v>0</v>
      </c>
      <c r="H278" s="194">
        <f>Factures!F292</f>
        <v>0</v>
      </c>
      <c r="I278" s="34">
        <f>Factures!N292</f>
        <v>0</v>
      </c>
      <c r="J278" s="198"/>
      <c r="K278" s="192">
        <f>Factures!O292</f>
        <v>0</v>
      </c>
      <c r="L278" s="192"/>
      <c r="M278" s="198">
        <f ca="1">Factures!B$13</f>
        <v>46067</v>
      </c>
      <c r="N278" s="193" t="str">
        <f>Factures!A$11</f>
        <v>Facture</v>
      </c>
      <c r="O278" s="192"/>
      <c r="P278" s="192"/>
      <c r="Q278" s="192"/>
      <c r="R278" s="198"/>
      <c r="S278" s="193"/>
      <c r="T278" s="193"/>
    </row>
    <row r="279" s="179" customFormat="1" hidden="1" spans="1:20">
      <c r="A279" s="193">
        <f>Factures!C293</f>
        <v>0</v>
      </c>
      <c r="B279" s="34"/>
      <c r="C279" s="31">
        <f t="shared" si="4"/>
        <v>1000</v>
      </c>
      <c r="D279" s="34"/>
      <c r="E279" s="34">
        <f>Factures!E293</f>
        <v>0</v>
      </c>
      <c r="F279" s="190">
        <f>Factures!A293</f>
        <v>0</v>
      </c>
      <c r="G279" s="191">
        <f>Factures!B293</f>
        <v>0</v>
      </c>
      <c r="H279" s="194">
        <f>Factures!F293</f>
        <v>0</v>
      </c>
      <c r="I279" s="34">
        <f>Factures!N293</f>
        <v>0</v>
      </c>
      <c r="J279" s="198"/>
      <c r="K279" s="192">
        <f>Factures!O293</f>
        <v>0</v>
      </c>
      <c r="L279" s="192"/>
      <c r="M279" s="198">
        <f ca="1">Factures!B$13</f>
        <v>46067</v>
      </c>
      <c r="N279" s="193" t="str">
        <f>Factures!A$11</f>
        <v>Facture</v>
      </c>
      <c r="O279" s="192"/>
      <c r="P279" s="192"/>
      <c r="Q279" s="192"/>
      <c r="R279" s="198"/>
      <c r="S279" s="193"/>
      <c r="T279" s="193"/>
    </row>
    <row r="280" s="179" customFormat="1" hidden="1" spans="1:20">
      <c r="A280" s="193">
        <f>Factures!C294</f>
        <v>0</v>
      </c>
      <c r="B280" s="34"/>
      <c r="C280" s="31">
        <f t="shared" si="4"/>
        <v>1000</v>
      </c>
      <c r="D280" s="34"/>
      <c r="E280" s="34">
        <f>Factures!E294</f>
        <v>0</v>
      </c>
      <c r="F280" s="190">
        <f>Factures!A294</f>
        <v>0</v>
      </c>
      <c r="G280" s="191">
        <f>Factures!B294</f>
        <v>0</v>
      </c>
      <c r="H280" s="194">
        <f>Factures!F294</f>
        <v>0</v>
      </c>
      <c r="I280" s="34">
        <f>Factures!N294</f>
        <v>0</v>
      </c>
      <c r="J280" s="198"/>
      <c r="K280" s="192">
        <f>Factures!O294</f>
        <v>0</v>
      </c>
      <c r="L280" s="192"/>
      <c r="M280" s="198">
        <f ca="1">Factures!B$13</f>
        <v>46067</v>
      </c>
      <c r="N280" s="193" t="str">
        <f>Factures!A$11</f>
        <v>Facture</v>
      </c>
      <c r="O280" s="192"/>
      <c r="P280" s="192"/>
      <c r="Q280" s="192"/>
      <c r="R280" s="198"/>
      <c r="S280" s="193"/>
      <c r="T280" s="193"/>
    </row>
    <row r="281" s="179" customFormat="1" hidden="1" spans="1:20">
      <c r="A281" s="193">
        <f>Factures!C295</f>
        <v>0</v>
      </c>
      <c r="B281" s="34"/>
      <c r="C281" s="31">
        <f t="shared" si="4"/>
        <v>1000</v>
      </c>
      <c r="D281" s="34"/>
      <c r="E281" s="34">
        <f>Factures!E295</f>
        <v>0</v>
      </c>
      <c r="F281" s="190">
        <f>Factures!A295</f>
        <v>0</v>
      </c>
      <c r="G281" s="191">
        <f>Factures!B295</f>
        <v>0</v>
      </c>
      <c r="H281" s="194">
        <f>Factures!F295</f>
        <v>0</v>
      </c>
      <c r="I281" s="34">
        <f>Factures!N295</f>
        <v>0</v>
      </c>
      <c r="J281" s="198"/>
      <c r="K281" s="192">
        <f>Factures!O295</f>
        <v>0</v>
      </c>
      <c r="L281" s="192"/>
      <c r="M281" s="198">
        <f ca="1">Factures!B$13</f>
        <v>46067</v>
      </c>
      <c r="N281" s="193" t="str">
        <f>Factures!A$11</f>
        <v>Facture</v>
      </c>
      <c r="O281" s="192"/>
      <c r="P281" s="192"/>
      <c r="Q281" s="192"/>
      <c r="R281" s="198"/>
      <c r="S281" s="193"/>
      <c r="T281" s="193"/>
    </row>
    <row r="282" s="179" customFormat="1" hidden="1" spans="1:20">
      <c r="A282" s="193">
        <f>Factures!C296</f>
        <v>0</v>
      </c>
      <c r="B282" s="34"/>
      <c r="C282" s="31">
        <f t="shared" si="4"/>
        <v>1000</v>
      </c>
      <c r="D282" s="34"/>
      <c r="E282" s="34">
        <f>Factures!E296</f>
        <v>0</v>
      </c>
      <c r="F282" s="190">
        <f>Factures!A296</f>
        <v>0</v>
      </c>
      <c r="G282" s="191">
        <f>Factures!B296</f>
        <v>0</v>
      </c>
      <c r="H282" s="194">
        <f>Factures!F296</f>
        <v>0</v>
      </c>
      <c r="I282" s="34">
        <f>Factures!N296</f>
        <v>0</v>
      </c>
      <c r="J282" s="198"/>
      <c r="K282" s="192">
        <f>Factures!O296</f>
        <v>0</v>
      </c>
      <c r="L282" s="192"/>
      <c r="M282" s="198">
        <f ca="1">Factures!B$13</f>
        <v>46067</v>
      </c>
      <c r="N282" s="193" t="str">
        <f>Factures!A$11</f>
        <v>Facture</v>
      </c>
      <c r="O282" s="192"/>
      <c r="P282" s="192"/>
      <c r="Q282" s="192"/>
      <c r="R282" s="198"/>
      <c r="S282" s="193"/>
      <c r="T282" s="193"/>
    </row>
    <row r="283" s="179" customFormat="1" hidden="1" spans="1:20">
      <c r="A283" s="193">
        <f>Factures!C297</f>
        <v>0</v>
      </c>
      <c r="B283" s="34"/>
      <c r="C283" s="31">
        <f t="shared" si="4"/>
        <v>1000</v>
      </c>
      <c r="D283" s="34"/>
      <c r="E283" s="34">
        <f>Factures!E297</f>
        <v>0</v>
      </c>
      <c r="F283" s="190">
        <f>Factures!A297</f>
        <v>0</v>
      </c>
      <c r="G283" s="191">
        <f>Factures!B297</f>
        <v>0</v>
      </c>
      <c r="H283" s="194">
        <f>Factures!F297</f>
        <v>0</v>
      </c>
      <c r="I283" s="34">
        <f>Factures!N297</f>
        <v>0</v>
      </c>
      <c r="J283" s="198"/>
      <c r="K283" s="192">
        <f>Factures!O297</f>
        <v>0</v>
      </c>
      <c r="L283" s="192"/>
      <c r="M283" s="198">
        <f ca="1">Factures!B$13</f>
        <v>46067</v>
      </c>
      <c r="N283" s="193" t="str">
        <f>Factures!A$11</f>
        <v>Facture</v>
      </c>
      <c r="O283" s="192"/>
      <c r="P283" s="192"/>
      <c r="Q283" s="192"/>
      <c r="R283" s="198"/>
      <c r="S283" s="193"/>
      <c r="T283" s="193"/>
    </row>
    <row r="284" s="179" customFormat="1" hidden="1" spans="1:20">
      <c r="A284" s="193">
        <f>Factures!C298</f>
        <v>0</v>
      </c>
      <c r="B284" s="34"/>
      <c r="C284" s="31">
        <f t="shared" si="4"/>
        <v>1000</v>
      </c>
      <c r="D284" s="34"/>
      <c r="E284" s="34">
        <f>Factures!E298</f>
        <v>0</v>
      </c>
      <c r="F284" s="190">
        <f>Factures!A298</f>
        <v>0</v>
      </c>
      <c r="G284" s="191">
        <f>Factures!B298</f>
        <v>0</v>
      </c>
      <c r="H284" s="194">
        <f>Factures!F298</f>
        <v>0</v>
      </c>
      <c r="I284" s="34">
        <f>Factures!N298</f>
        <v>0</v>
      </c>
      <c r="J284" s="198"/>
      <c r="K284" s="192">
        <f>Factures!O298</f>
        <v>0</v>
      </c>
      <c r="L284" s="192"/>
      <c r="M284" s="198">
        <f ca="1">Factures!B$13</f>
        <v>46067</v>
      </c>
      <c r="N284" s="193" t="str">
        <f>Factures!A$11</f>
        <v>Facture</v>
      </c>
      <c r="O284" s="192"/>
      <c r="P284" s="192"/>
      <c r="Q284" s="192"/>
      <c r="R284" s="198"/>
      <c r="S284" s="193"/>
      <c r="T284" s="193"/>
    </row>
    <row r="285" s="179" customFormat="1" hidden="1" spans="1:20">
      <c r="A285" s="193">
        <f>Factures!C299</f>
        <v>0</v>
      </c>
      <c r="B285" s="34"/>
      <c r="C285" s="31">
        <f t="shared" si="4"/>
        <v>1000</v>
      </c>
      <c r="D285" s="34"/>
      <c r="E285" s="34">
        <f>Factures!E299</f>
        <v>0</v>
      </c>
      <c r="F285" s="190">
        <f>Factures!A299</f>
        <v>0</v>
      </c>
      <c r="G285" s="191">
        <f>Factures!B299</f>
        <v>0</v>
      </c>
      <c r="H285" s="194">
        <f>Factures!F299</f>
        <v>0</v>
      </c>
      <c r="I285" s="34">
        <f>Factures!N299</f>
        <v>0</v>
      </c>
      <c r="J285" s="198"/>
      <c r="K285" s="192">
        <f>Factures!O299</f>
        <v>0</v>
      </c>
      <c r="L285" s="192"/>
      <c r="M285" s="198">
        <f ca="1">Factures!B$13</f>
        <v>46067</v>
      </c>
      <c r="N285" s="193" t="str">
        <f>Factures!A$11</f>
        <v>Facture</v>
      </c>
      <c r="O285" s="192"/>
      <c r="P285" s="192"/>
      <c r="Q285" s="192"/>
      <c r="R285" s="198"/>
      <c r="S285" s="193"/>
      <c r="T285" s="193"/>
    </row>
    <row r="286" s="179" customFormat="1" hidden="1" spans="1:20">
      <c r="A286" s="193">
        <f>Factures!C300</f>
        <v>0</v>
      </c>
      <c r="B286" s="34"/>
      <c r="C286" s="31">
        <f t="shared" si="4"/>
        <v>1000</v>
      </c>
      <c r="D286" s="34"/>
      <c r="E286" s="34">
        <f>Factures!E300</f>
        <v>0</v>
      </c>
      <c r="F286" s="190">
        <f>Factures!A300</f>
        <v>0</v>
      </c>
      <c r="G286" s="191">
        <f>Factures!B300</f>
        <v>0</v>
      </c>
      <c r="H286" s="194">
        <f>Factures!F300</f>
        <v>0</v>
      </c>
      <c r="I286" s="34">
        <f>Factures!N300</f>
        <v>0</v>
      </c>
      <c r="J286" s="198"/>
      <c r="K286" s="192">
        <f>Factures!O300</f>
        <v>0</v>
      </c>
      <c r="L286" s="192"/>
      <c r="M286" s="198">
        <f ca="1">Factures!B$13</f>
        <v>46067</v>
      </c>
      <c r="N286" s="193" t="str">
        <f>Factures!A$11</f>
        <v>Facture</v>
      </c>
      <c r="O286" s="192"/>
      <c r="P286" s="192"/>
      <c r="Q286" s="192"/>
      <c r="R286" s="198"/>
      <c r="S286" s="193"/>
      <c r="T286" s="193"/>
    </row>
    <row r="287" s="179" customFormat="1" hidden="1" spans="1:20">
      <c r="A287" s="193">
        <f>Factures!C301</f>
        <v>0</v>
      </c>
      <c r="B287" s="34"/>
      <c r="C287" s="31">
        <f t="shared" si="4"/>
        <v>1000</v>
      </c>
      <c r="D287" s="34"/>
      <c r="E287" s="34">
        <f>Factures!E301</f>
        <v>0</v>
      </c>
      <c r="F287" s="190">
        <f>Factures!A301</f>
        <v>0</v>
      </c>
      <c r="G287" s="191">
        <f>Factures!B301</f>
        <v>0</v>
      </c>
      <c r="H287" s="194">
        <f>Factures!F301</f>
        <v>0</v>
      </c>
      <c r="I287" s="34">
        <f>Factures!N301</f>
        <v>0</v>
      </c>
      <c r="J287" s="198"/>
      <c r="K287" s="192">
        <f>Factures!O301</f>
        <v>0</v>
      </c>
      <c r="L287" s="192"/>
      <c r="M287" s="198">
        <f ca="1">Factures!B$13</f>
        <v>46067</v>
      </c>
      <c r="N287" s="193" t="str">
        <f>Factures!A$11</f>
        <v>Facture</v>
      </c>
      <c r="O287" s="192"/>
      <c r="P287" s="192"/>
      <c r="Q287" s="192"/>
      <c r="R287" s="198"/>
      <c r="S287" s="193"/>
      <c r="T287" s="193"/>
    </row>
    <row r="288" s="179" customFormat="1" hidden="1" spans="1:20">
      <c r="A288" s="193">
        <f>Factures!C302</f>
        <v>0</v>
      </c>
      <c r="B288" s="34"/>
      <c r="C288" s="31">
        <f t="shared" si="4"/>
        <v>1000</v>
      </c>
      <c r="D288" s="34"/>
      <c r="E288" s="34">
        <f>Factures!E302</f>
        <v>0</v>
      </c>
      <c r="F288" s="190">
        <f>Factures!A302</f>
        <v>0</v>
      </c>
      <c r="G288" s="191">
        <f>Factures!B302</f>
        <v>0</v>
      </c>
      <c r="H288" s="194">
        <f>Factures!F302</f>
        <v>0</v>
      </c>
      <c r="I288" s="34">
        <f>Factures!N302</f>
        <v>0</v>
      </c>
      <c r="J288" s="198"/>
      <c r="K288" s="192">
        <f>Factures!O302</f>
        <v>0</v>
      </c>
      <c r="L288" s="192"/>
      <c r="M288" s="198">
        <f ca="1">Factures!B$13</f>
        <v>46067</v>
      </c>
      <c r="N288" s="193" t="str">
        <f>Factures!A$11</f>
        <v>Facture</v>
      </c>
      <c r="O288" s="192"/>
      <c r="P288" s="192"/>
      <c r="Q288" s="192"/>
      <c r="R288" s="198"/>
      <c r="S288" s="193"/>
      <c r="T288" s="193"/>
    </row>
    <row r="289" s="179" customFormat="1" hidden="1" spans="1:20">
      <c r="A289" s="193">
        <f>Factures!C303</f>
        <v>0</v>
      </c>
      <c r="B289" s="34"/>
      <c r="C289" s="31">
        <f t="shared" si="4"/>
        <v>1000</v>
      </c>
      <c r="D289" s="34"/>
      <c r="E289" s="34">
        <f>Factures!E303</f>
        <v>0</v>
      </c>
      <c r="F289" s="190">
        <f>Factures!A303</f>
        <v>0</v>
      </c>
      <c r="G289" s="191">
        <f>Factures!B303</f>
        <v>0</v>
      </c>
      <c r="H289" s="194">
        <f>Factures!F303</f>
        <v>0</v>
      </c>
      <c r="I289" s="34">
        <f>Factures!N303</f>
        <v>0</v>
      </c>
      <c r="J289" s="198"/>
      <c r="K289" s="192">
        <f>Factures!O303</f>
        <v>0</v>
      </c>
      <c r="L289" s="192"/>
      <c r="M289" s="198">
        <f ca="1">Factures!B$13</f>
        <v>46067</v>
      </c>
      <c r="N289" s="193" t="str">
        <f>Factures!A$11</f>
        <v>Facture</v>
      </c>
      <c r="O289" s="192"/>
      <c r="P289" s="192"/>
      <c r="Q289" s="192"/>
      <c r="R289" s="198"/>
      <c r="S289" s="193"/>
      <c r="T289" s="193"/>
    </row>
    <row r="290" s="179" customFormat="1" hidden="1" spans="1:20">
      <c r="A290" s="193">
        <f>Factures!C304</f>
        <v>0</v>
      </c>
      <c r="B290" s="34"/>
      <c r="C290" s="31">
        <f t="shared" si="4"/>
        <v>1000</v>
      </c>
      <c r="D290" s="34"/>
      <c r="E290" s="34">
        <f>Factures!E304</f>
        <v>0</v>
      </c>
      <c r="F290" s="190">
        <f>Factures!A304</f>
        <v>0</v>
      </c>
      <c r="G290" s="191">
        <f>Factures!B304</f>
        <v>0</v>
      </c>
      <c r="H290" s="194">
        <f>Factures!F304</f>
        <v>0</v>
      </c>
      <c r="I290" s="34">
        <f>Factures!N304</f>
        <v>0</v>
      </c>
      <c r="J290" s="198"/>
      <c r="K290" s="192">
        <f>Factures!O304</f>
        <v>0</v>
      </c>
      <c r="L290" s="192"/>
      <c r="M290" s="198">
        <f ca="1">Factures!B$13</f>
        <v>46067</v>
      </c>
      <c r="N290" s="193" t="str">
        <f>Factures!A$11</f>
        <v>Facture</v>
      </c>
      <c r="O290" s="192"/>
      <c r="P290" s="192"/>
      <c r="Q290" s="192"/>
      <c r="R290" s="198"/>
      <c r="S290" s="193"/>
      <c r="T290" s="193"/>
    </row>
    <row r="291" s="179" customFormat="1" hidden="1" spans="1:20">
      <c r="A291" s="193">
        <f>Factures!C305</f>
        <v>0</v>
      </c>
      <c r="B291" s="34"/>
      <c r="C291" s="31">
        <f t="shared" si="4"/>
        <v>1000</v>
      </c>
      <c r="D291" s="34"/>
      <c r="E291" s="34">
        <f>Factures!E305</f>
        <v>0</v>
      </c>
      <c r="F291" s="190">
        <f>Factures!A305</f>
        <v>0</v>
      </c>
      <c r="G291" s="191">
        <f>Factures!B305</f>
        <v>0</v>
      </c>
      <c r="H291" s="194">
        <f>Factures!F305</f>
        <v>0</v>
      </c>
      <c r="I291" s="34">
        <f>Factures!N305</f>
        <v>0</v>
      </c>
      <c r="J291" s="198"/>
      <c r="K291" s="192">
        <f>Factures!O305</f>
        <v>0</v>
      </c>
      <c r="L291" s="192"/>
      <c r="M291" s="198">
        <f ca="1">Factures!B$13</f>
        <v>46067</v>
      </c>
      <c r="N291" s="193" t="str">
        <f>Factures!A$11</f>
        <v>Facture</v>
      </c>
      <c r="O291" s="192"/>
      <c r="P291" s="192"/>
      <c r="Q291" s="192"/>
      <c r="R291" s="198"/>
      <c r="S291" s="193"/>
      <c r="T291" s="193"/>
    </row>
    <row r="292" s="179" customFormat="1" hidden="1" spans="1:20">
      <c r="A292" s="193">
        <f>Factures!C306</f>
        <v>0</v>
      </c>
      <c r="B292" s="34"/>
      <c r="C292" s="31">
        <f t="shared" si="4"/>
        <v>1000</v>
      </c>
      <c r="D292" s="34"/>
      <c r="E292" s="34">
        <f>Factures!E306</f>
        <v>0</v>
      </c>
      <c r="F292" s="190">
        <f>Factures!A306</f>
        <v>0</v>
      </c>
      <c r="G292" s="191">
        <f>Factures!B306</f>
        <v>0</v>
      </c>
      <c r="H292" s="194">
        <f>Factures!F306</f>
        <v>0</v>
      </c>
      <c r="I292" s="34">
        <f>Factures!N306</f>
        <v>0</v>
      </c>
      <c r="J292" s="198"/>
      <c r="K292" s="192">
        <f>Factures!O306</f>
        <v>0</v>
      </c>
      <c r="L292" s="192"/>
      <c r="M292" s="198">
        <f ca="1">Factures!B$13</f>
        <v>46067</v>
      </c>
      <c r="N292" s="193" t="str">
        <f>Factures!A$11</f>
        <v>Facture</v>
      </c>
      <c r="O292" s="192"/>
      <c r="P292" s="192"/>
      <c r="Q292" s="192"/>
      <c r="R292" s="198"/>
      <c r="S292" s="193"/>
      <c r="T292" s="193"/>
    </row>
    <row r="293" s="179" customFormat="1" hidden="1" spans="1:20">
      <c r="A293" s="193">
        <f>Factures!C307</f>
        <v>0</v>
      </c>
      <c r="B293" s="34"/>
      <c r="C293" s="31">
        <f t="shared" si="4"/>
        <v>1000</v>
      </c>
      <c r="D293" s="34"/>
      <c r="E293" s="34">
        <f>Factures!E307</f>
        <v>0</v>
      </c>
      <c r="F293" s="190">
        <f>Factures!A307</f>
        <v>0</v>
      </c>
      <c r="G293" s="191">
        <f>Factures!B307</f>
        <v>0</v>
      </c>
      <c r="H293" s="194">
        <f>Factures!F307</f>
        <v>0</v>
      </c>
      <c r="I293" s="34">
        <f>Factures!N307</f>
        <v>0</v>
      </c>
      <c r="J293" s="198"/>
      <c r="K293" s="192">
        <f>Factures!O307</f>
        <v>0</v>
      </c>
      <c r="L293" s="192"/>
      <c r="M293" s="198">
        <f ca="1">Factures!B$13</f>
        <v>46067</v>
      </c>
      <c r="N293" s="193" t="str">
        <f>Factures!A$11</f>
        <v>Facture</v>
      </c>
      <c r="O293" s="192"/>
      <c r="P293" s="192"/>
      <c r="Q293" s="192"/>
      <c r="R293" s="198"/>
      <c r="S293" s="193"/>
      <c r="T293" s="193"/>
    </row>
    <row r="294" s="179" customFormat="1" hidden="1" spans="1:20">
      <c r="A294" s="193">
        <f>Factures!C308</f>
        <v>0</v>
      </c>
      <c r="B294" s="34"/>
      <c r="C294" s="31">
        <f t="shared" si="4"/>
        <v>1000</v>
      </c>
      <c r="D294" s="34"/>
      <c r="E294" s="34">
        <f>Factures!E308</f>
        <v>0</v>
      </c>
      <c r="F294" s="190">
        <f>Factures!A308</f>
        <v>0</v>
      </c>
      <c r="G294" s="191">
        <f>Factures!B308</f>
        <v>0</v>
      </c>
      <c r="H294" s="194">
        <f>Factures!F308</f>
        <v>0</v>
      </c>
      <c r="I294" s="34">
        <f>Factures!N308</f>
        <v>0</v>
      </c>
      <c r="J294" s="198"/>
      <c r="K294" s="192">
        <f>Factures!O308</f>
        <v>0</v>
      </c>
      <c r="L294" s="192"/>
      <c r="M294" s="198">
        <f ca="1">Factures!B$13</f>
        <v>46067</v>
      </c>
      <c r="N294" s="193" t="str">
        <f>Factures!A$11</f>
        <v>Facture</v>
      </c>
      <c r="O294" s="192"/>
      <c r="P294" s="192"/>
      <c r="Q294" s="192"/>
      <c r="R294" s="198"/>
      <c r="S294" s="193"/>
      <c r="T294" s="193"/>
    </row>
    <row r="295" s="179" customFormat="1" hidden="1" spans="1:20">
      <c r="A295" s="193">
        <f>Factures!C309</f>
        <v>0</v>
      </c>
      <c r="B295" s="34"/>
      <c r="C295" s="31">
        <f t="shared" si="4"/>
        <v>1000</v>
      </c>
      <c r="D295" s="34"/>
      <c r="E295" s="34">
        <f>Factures!E309</f>
        <v>0</v>
      </c>
      <c r="F295" s="190">
        <f>Factures!A309</f>
        <v>0</v>
      </c>
      <c r="G295" s="191">
        <f>Factures!B309</f>
        <v>0</v>
      </c>
      <c r="H295" s="194">
        <f>Factures!F309</f>
        <v>0</v>
      </c>
      <c r="I295" s="34">
        <f>Factures!N309</f>
        <v>0</v>
      </c>
      <c r="J295" s="198"/>
      <c r="K295" s="192">
        <f>Factures!O309</f>
        <v>0</v>
      </c>
      <c r="L295" s="192"/>
      <c r="M295" s="198">
        <f ca="1">Factures!B$13</f>
        <v>46067</v>
      </c>
      <c r="N295" s="193" t="str">
        <f>Factures!A$11</f>
        <v>Facture</v>
      </c>
      <c r="O295" s="192"/>
      <c r="P295" s="192"/>
      <c r="Q295" s="192"/>
      <c r="R295" s="198"/>
      <c r="S295" s="193"/>
      <c r="T295" s="193"/>
    </row>
    <row r="296" s="179" customFormat="1" hidden="1" spans="1:20">
      <c r="A296" s="193">
        <f>Factures!C310</f>
        <v>0</v>
      </c>
      <c r="B296" s="34"/>
      <c r="C296" s="31">
        <f t="shared" si="4"/>
        <v>1000</v>
      </c>
      <c r="D296" s="34"/>
      <c r="E296" s="34">
        <f>Factures!E310</f>
        <v>0</v>
      </c>
      <c r="F296" s="190">
        <f>Factures!A310</f>
        <v>0</v>
      </c>
      <c r="G296" s="191">
        <f>Factures!B310</f>
        <v>0</v>
      </c>
      <c r="H296" s="194">
        <f>Factures!F310</f>
        <v>0</v>
      </c>
      <c r="I296" s="34">
        <f>Factures!N310</f>
        <v>0</v>
      </c>
      <c r="J296" s="198"/>
      <c r="K296" s="192">
        <f>Factures!O310</f>
        <v>0</v>
      </c>
      <c r="L296" s="192"/>
      <c r="M296" s="198">
        <f ca="1">Factures!B$13</f>
        <v>46067</v>
      </c>
      <c r="N296" s="193" t="str">
        <f>Factures!A$11</f>
        <v>Facture</v>
      </c>
      <c r="O296" s="192"/>
      <c r="P296" s="192"/>
      <c r="Q296" s="192"/>
      <c r="R296" s="198"/>
      <c r="S296" s="193"/>
      <c r="T296" s="193"/>
    </row>
    <row r="297" s="179" customFormat="1" hidden="1" spans="1:20">
      <c r="A297" s="193">
        <f>Factures!C311</f>
        <v>0</v>
      </c>
      <c r="B297" s="34"/>
      <c r="C297" s="31">
        <f t="shared" si="4"/>
        <v>1000</v>
      </c>
      <c r="D297" s="34"/>
      <c r="E297" s="34">
        <f>Factures!E311</f>
        <v>0</v>
      </c>
      <c r="F297" s="190">
        <f>Factures!A311</f>
        <v>0</v>
      </c>
      <c r="G297" s="191">
        <f>Factures!B311</f>
        <v>0</v>
      </c>
      <c r="H297" s="194">
        <f>Factures!F311</f>
        <v>0</v>
      </c>
      <c r="I297" s="34">
        <f>Factures!N311</f>
        <v>0</v>
      </c>
      <c r="J297" s="198"/>
      <c r="K297" s="192">
        <f>Factures!O311</f>
        <v>0</v>
      </c>
      <c r="L297" s="192"/>
      <c r="M297" s="198">
        <f ca="1">Factures!B$13</f>
        <v>46067</v>
      </c>
      <c r="N297" s="193" t="str">
        <f>Factures!A$11</f>
        <v>Facture</v>
      </c>
      <c r="O297" s="192"/>
      <c r="P297" s="192"/>
      <c r="Q297" s="192"/>
      <c r="R297" s="198"/>
      <c r="S297" s="193"/>
      <c r="T297" s="193"/>
    </row>
    <row r="298" s="179" customFormat="1" hidden="1" spans="1:20">
      <c r="A298" s="193">
        <f>Factures!C312</f>
        <v>0</v>
      </c>
      <c r="B298" s="34"/>
      <c r="C298" s="31">
        <f t="shared" si="4"/>
        <v>1000</v>
      </c>
      <c r="D298" s="34"/>
      <c r="E298" s="34">
        <f>Factures!E312</f>
        <v>0</v>
      </c>
      <c r="F298" s="190">
        <f>Factures!A312</f>
        <v>0</v>
      </c>
      <c r="G298" s="191">
        <f>Factures!B312</f>
        <v>0</v>
      </c>
      <c r="H298" s="194">
        <f>Factures!F312</f>
        <v>0</v>
      </c>
      <c r="I298" s="34">
        <f>Factures!N312</f>
        <v>0</v>
      </c>
      <c r="J298" s="198"/>
      <c r="K298" s="192">
        <f>Factures!O312</f>
        <v>0</v>
      </c>
      <c r="L298" s="192"/>
      <c r="M298" s="198">
        <f ca="1">Factures!B$13</f>
        <v>46067</v>
      </c>
      <c r="N298" s="193" t="str">
        <f>Factures!A$11</f>
        <v>Facture</v>
      </c>
      <c r="O298" s="192"/>
      <c r="P298" s="192"/>
      <c r="Q298" s="192"/>
      <c r="R298" s="198"/>
      <c r="S298" s="193"/>
      <c r="T298" s="193"/>
    </row>
    <row r="299" s="179" customFormat="1" hidden="1" spans="1:20">
      <c r="A299" s="193">
        <f>Factures!C313</f>
        <v>0</v>
      </c>
      <c r="B299" s="34"/>
      <c r="C299" s="31">
        <f t="shared" si="4"/>
        <v>1000</v>
      </c>
      <c r="D299" s="34"/>
      <c r="E299" s="34">
        <f>Factures!E313</f>
        <v>0</v>
      </c>
      <c r="F299" s="190">
        <f>Factures!A313</f>
        <v>0</v>
      </c>
      <c r="G299" s="191">
        <f>Factures!B313</f>
        <v>0</v>
      </c>
      <c r="H299" s="194">
        <f>Factures!F313</f>
        <v>0</v>
      </c>
      <c r="I299" s="34">
        <f>Factures!N313</f>
        <v>0</v>
      </c>
      <c r="J299" s="198"/>
      <c r="K299" s="192">
        <f>Factures!O313</f>
        <v>0</v>
      </c>
      <c r="L299" s="192"/>
      <c r="M299" s="198">
        <f ca="1">Factures!B$13</f>
        <v>46067</v>
      </c>
      <c r="N299" s="193" t="str">
        <f>Factures!A$11</f>
        <v>Facture</v>
      </c>
      <c r="O299" s="192"/>
      <c r="P299" s="192"/>
      <c r="Q299" s="192"/>
      <c r="R299" s="198"/>
      <c r="S299" s="193"/>
      <c r="T299" s="193"/>
    </row>
    <row r="300" s="179" customFormat="1" hidden="1" spans="1:20">
      <c r="A300" s="193">
        <f>Factures!C314</f>
        <v>0</v>
      </c>
      <c r="B300" s="34"/>
      <c r="C300" s="31">
        <f t="shared" si="4"/>
        <v>1000</v>
      </c>
      <c r="D300" s="34"/>
      <c r="E300" s="34">
        <f>Factures!E314</f>
        <v>0</v>
      </c>
      <c r="F300" s="190">
        <f>Factures!A314</f>
        <v>0</v>
      </c>
      <c r="G300" s="191">
        <f>Factures!B314</f>
        <v>0</v>
      </c>
      <c r="H300" s="194">
        <f>Factures!F314</f>
        <v>0</v>
      </c>
      <c r="I300" s="34">
        <f>Factures!N314</f>
        <v>0</v>
      </c>
      <c r="J300" s="198"/>
      <c r="K300" s="192">
        <f>Factures!O314</f>
        <v>0</v>
      </c>
      <c r="L300" s="192"/>
      <c r="M300" s="198">
        <f ca="1">Factures!B$13</f>
        <v>46067</v>
      </c>
      <c r="N300" s="193" t="str">
        <f>Factures!A$11</f>
        <v>Facture</v>
      </c>
      <c r="O300" s="192"/>
      <c r="P300" s="192"/>
      <c r="Q300" s="192"/>
      <c r="R300" s="198"/>
      <c r="S300" s="193"/>
      <c r="T300" s="193"/>
    </row>
    <row r="301" s="179" customFormat="1" hidden="1" spans="1:20">
      <c r="A301" s="193">
        <f>Factures!C315</f>
        <v>0</v>
      </c>
      <c r="B301" s="34"/>
      <c r="C301" s="31">
        <f t="shared" si="4"/>
        <v>1000</v>
      </c>
      <c r="D301" s="34"/>
      <c r="E301" s="34">
        <f>Factures!E315</f>
        <v>0</v>
      </c>
      <c r="F301" s="190">
        <f>Factures!A315</f>
        <v>0</v>
      </c>
      <c r="G301" s="191">
        <f>Factures!B315</f>
        <v>0</v>
      </c>
      <c r="H301" s="194">
        <f>Factures!F315</f>
        <v>0</v>
      </c>
      <c r="I301" s="34">
        <f>Factures!N315</f>
        <v>0</v>
      </c>
      <c r="J301" s="198"/>
      <c r="K301" s="192">
        <f>Factures!O315</f>
        <v>0</v>
      </c>
      <c r="L301" s="192"/>
      <c r="M301" s="198">
        <f ca="1">Factures!B$13</f>
        <v>46067</v>
      </c>
      <c r="N301" s="193" t="str">
        <f>Factures!A$11</f>
        <v>Facture</v>
      </c>
      <c r="O301" s="192"/>
      <c r="P301" s="192"/>
      <c r="Q301" s="192"/>
      <c r="R301" s="198"/>
      <c r="S301" s="193"/>
      <c r="T301" s="193"/>
    </row>
    <row r="302" s="179" customFormat="1" hidden="1" spans="1:20">
      <c r="A302" s="193">
        <f>Factures!C316</f>
        <v>0</v>
      </c>
      <c r="B302" s="34"/>
      <c r="C302" s="31">
        <f t="shared" si="4"/>
        <v>1000</v>
      </c>
      <c r="D302" s="34"/>
      <c r="E302" s="34">
        <f>Factures!E316</f>
        <v>0</v>
      </c>
      <c r="F302" s="190">
        <f>Factures!A316</f>
        <v>0</v>
      </c>
      <c r="G302" s="191">
        <f>Factures!B316</f>
        <v>0</v>
      </c>
      <c r="H302" s="194">
        <f>Factures!F316</f>
        <v>0</v>
      </c>
      <c r="I302" s="34">
        <f>Factures!N316</f>
        <v>0</v>
      </c>
      <c r="J302" s="198"/>
      <c r="K302" s="192">
        <f>Factures!O316</f>
        <v>0</v>
      </c>
      <c r="L302" s="192"/>
      <c r="M302" s="198">
        <f ca="1">Factures!B$13</f>
        <v>46067</v>
      </c>
      <c r="N302" s="193" t="str">
        <f>Factures!A$11</f>
        <v>Facture</v>
      </c>
      <c r="O302" s="192"/>
      <c r="P302" s="192"/>
      <c r="Q302" s="192"/>
      <c r="R302" s="198"/>
      <c r="S302" s="193"/>
      <c r="T302" s="193"/>
    </row>
    <row r="303" s="179" customFormat="1" hidden="1" spans="1:20">
      <c r="A303" s="193">
        <f>Factures!C317</f>
        <v>0</v>
      </c>
      <c r="B303" s="34"/>
      <c r="C303" s="31">
        <f t="shared" si="4"/>
        <v>1000</v>
      </c>
      <c r="D303" s="34"/>
      <c r="E303" s="34">
        <f>Factures!E317</f>
        <v>0</v>
      </c>
      <c r="F303" s="190">
        <f>Factures!A317</f>
        <v>0</v>
      </c>
      <c r="G303" s="191">
        <f>Factures!B317</f>
        <v>0</v>
      </c>
      <c r="H303" s="194">
        <f>Factures!F317</f>
        <v>0</v>
      </c>
      <c r="I303" s="34">
        <f>Factures!N317</f>
        <v>0</v>
      </c>
      <c r="J303" s="198"/>
      <c r="K303" s="192">
        <f>Factures!O317</f>
        <v>0</v>
      </c>
      <c r="L303" s="192"/>
      <c r="M303" s="198">
        <f ca="1">Factures!B$13</f>
        <v>46067</v>
      </c>
      <c r="N303" s="193" t="str">
        <f>Factures!A$11</f>
        <v>Facture</v>
      </c>
      <c r="O303" s="192"/>
      <c r="P303" s="192"/>
      <c r="Q303" s="192"/>
      <c r="R303" s="198"/>
      <c r="S303" s="193"/>
      <c r="T303" s="193"/>
    </row>
    <row r="304" s="179" customFormat="1" hidden="1" spans="1:20">
      <c r="A304" s="193">
        <f>Factures!C318</f>
        <v>0</v>
      </c>
      <c r="B304" s="34"/>
      <c r="C304" s="31">
        <f t="shared" si="4"/>
        <v>1000</v>
      </c>
      <c r="D304" s="34"/>
      <c r="E304" s="34">
        <f>Factures!E318</f>
        <v>0</v>
      </c>
      <c r="F304" s="190">
        <f>Factures!A318</f>
        <v>0</v>
      </c>
      <c r="G304" s="191">
        <f>Factures!B318</f>
        <v>0</v>
      </c>
      <c r="H304" s="194">
        <f>Factures!F318</f>
        <v>0</v>
      </c>
      <c r="I304" s="34">
        <f>Factures!N318</f>
        <v>0</v>
      </c>
      <c r="J304" s="198"/>
      <c r="K304" s="192">
        <f>Factures!O318</f>
        <v>0</v>
      </c>
      <c r="L304" s="192"/>
      <c r="M304" s="198">
        <f ca="1">Factures!B$13</f>
        <v>46067</v>
      </c>
      <c r="N304" s="193" t="str">
        <f>Factures!A$11</f>
        <v>Facture</v>
      </c>
      <c r="O304" s="192"/>
      <c r="P304" s="192"/>
      <c r="Q304" s="192"/>
      <c r="R304" s="198"/>
      <c r="S304" s="193"/>
      <c r="T304" s="193"/>
    </row>
    <row r="305" s="179" customFormat="1" hidden="1" spans="1:20">
      <c r="A305" s="193">
        <f>Factures!C319</f>
        <v>0</v>
      </c>
      <c r="B305" s="34"/>
      <c r="C305" s="31">
        <f t="shared" si="4"/>
        <v>1000</v>
      </c>
      <c r="D305" s="34"/>
      <c r="E305" s="34">
        <f>Factures!E319</f>
        <v>0</v>
      </c>
      <c r="F305" s="190">
        <f>Factures!A319</f>
        <v>0</v>
      </c>
      <c r="G305" s="191">
        <f>Factures!B319</f>
        <v>0</v>
      </c>
      <c r="H305" s="194">
        <f>Factures!F319</f>
        <v>0</v>
      </c>
      <c r="I305" s="34">
        <f>Factures!N319</f>
        <v>0</v>
      </c>
      <c r="J305" s="198"/>
      <c r="K305" s="192">
        <f>Factures!O319</f>
        <v>0</v>
      </c>
      <c r="L305" s="192"/>
      <c r="M305" s="198">
        <f ca="1">Factures!B$13</f>
        <v>46067</v>
      </c>
      <c r="N305" s="193" t="str">
        <f>Factures!A$11</f>
        <v>Facture</v>
      </c>
      <c r="O305" s="192"/>
      <c r="P305" s="192"/>
      <c r="Q305" s="192"/>
      <c r="R305" s="198"/>
      <c r="S305" s="193"/>
      <c r="T305" s="193"/>
    </row>
    <row r="306" s="179" customFormat="1" hidden="1" spans="1:20">
      <c r="A306" s="193">
        <f>Factures!C320</f>
        <v>0</v>
      </c>
      <c r="B306" s="34"/>
      <c r="C306" s="31">
        <f t="shared" si="4"/>
        <v>1000</v>
      </c>
      <c r="D306" s="34"/>
      <c r="E306" s="34">
        <f>Factures!E320</f>
        <v>0</v>
      </c>
      <c r="F306" s="190">
        <f>Factures!A320</f>
        <v>0</v>
      </c>
      <c r="G306" s="191">
        <f>Factures!B320</f>
        <v>0</v>
      </c>
      <c r="H306" s="194">
        <f>Factures!F320</f>
        <v>0</v>
      </c>
      <c r="I306" s="34">
        <f>Factures!N320</f>
        <v>0</v>
      </c>
      <c r="J306" s="198"/>
      <c r="K306" s="192">
        <f>Factures!O320</f>
        <v>0</v>
      </c>
      <c r="L306" s="192"/>
      <c r="M306" s="198">
        <f ca="1">Factures!B$13</f>
        <v>46067</v>
      </c>
      <c r="N306" s="193" t="str">
        <f>Factures!A$11</f>
        <v>Facture</v>
      </c>
      <c r="O306" s="192"/>
      <c r="P306" s="192"/>
      <c r="Q306" s="192"/>
      <c r="R306" s="198"/>
      <c r="S306" s="193"/>
      <c r="T306" s="193"/>
    </row>
    <row r="307" s="179" customFormat="1" hidden="1" spans="1:20">
      <c r="A307" s="193">
        <f>Factures!C321</f>
        <v>0</v>
      </c>
      <c r="B307" s="34"/>
      <c r="C307" s="31">
        <f t="shared" si="4"/>
        <v>1000</v>
      </c>
      <c r="D307" s="34"/>
      <c r="E307" s="34">
        <f>Factures!E321</f>
        <v>0</v>
      </c>
      <c r="F307" s="190">
        <f>Factures!A321</f>
        <v>0</v>
      </c>
      <c r="G307" s="191">
        <f>Factures!B321</f>
        <v>0</v>
      </c>
      <c r="H307" s="194">
        <f>Factures!F321</f>
        <v>0</v>
      </c>
      <c r="I307" s="34">
        <f>Factures!N321</f>
        <v>0</v>
      </c>
      <c r="J307" s="198"/>
      <c r="K307" s="192">
        <f>Factures!O321</f>
        <v>0</v>
      </c>
      <c r="L307" s="192"/>
      <c r="M307" s="198">
        <f ca="1">Factures!B$13</f>
        <v>46067</v>
      </c>
      <c r="N307" s="193" t="str">
        <f>Factures!A$11</f>
        <v>Facture</v>
      </c>
      <c r="O307" s="192"/>
      <c r="P307" s="192"/>
      <c r="Q307" s="192"/>
      <c r="R307" s="198"/>
      <c r="S307" s="193"/>
      <c r="T307" s="193"/>
    </row>
    <row r="308" s="179" customFormat="1" hidden="1" spans="1:20">
      <c r="A308" s="193">
        <f>Factures!C322</f>
        <v>0</v>
      </c>
      <c r="B308" s="34"/>
      <c r="C308" s="31">
        <f t="shared" si="4"/>
        <v>1000</v>
      </c>
      <c r="D308" s="34"/>
      <c r="E308" s="34">
        <f>Factures!E322</f>
        <v>0</v>
      </c>
      <c r="F308" s="190">
        <f>Factures!A322</f>
        <v>0</v>
      </c>
      <c r="G308" s="191">
        <f>Factures!B322</f>
        <v>0</v>
      </c>
      <c r="H308" s="194">
        <f>Factures!F322</f>
        <v>0</v>
      </c>
      <c r="I308" s="34">
        <f>Factures!N322</f>
        <v>0</v>
      </c>
      <c r="J308" s="198"/>
      <c r="K308" s="192">
        <f>Factures!O322</f>
        <v>0</v>
      </c>
      <c r="L308" s="192"/>
      <c r="M308" s="198">
        <f ca="1">Factures!B$13</f>
        <v>46067</v>
      </c>
      <c r="N308" s="193" t="str">
        <f>Factures!A$11</f>
        <v>Facture</v>
      </c>
      <c r="O308" s="192"/>
      <c r="P308" s="192"/>
      <c r="Q308" s="192"/>
      <c r="R308" s="198"/>
      <c r="S308" s="193"/>
      <c r="T308" s="193"/>
    </row>
    <row r="309" s="179" customFormat="1" hidden="1" spans="1:20">
      <c r="A309" s="193">
        <f>Factures!C323</f>
        <v>0</v>
      </c>
      <c r="B309" s="34"/>
      <c r="C309" s="31">
        <f t="shared" si="4"/>
        <v>1000</v>
      </c>
      <c r="D309" s="34"/>
      <c r="E309" s="34">
        <f>Factures!E323</f>
        <v>0</v>
      </c>
      <c r="F309" s="190">
        <f>Factures!A323</f>
        <v>0</v>
      </c>
      <c r="G309" s="191">
        <f>Factures!B323</f>
        <v>0</v>
      </c>
      <c r="H309" s="194">
        <f>Factures!F323</f>
        <v>0</v>
      </c>
      <c r="I309" s="34">
        <f>Factures!N323</f>
        <v>0</v>
      </c>
      <c r="J309" s="198"/>
      <c r="K309" s="192">
        <f>Factures!O323</f>
        <v>0</v>
      </c>
      <c r="L309" s="192"/>
      <c r="M309" s="198">
        <f ca="1">Factures!B$13</f>
        <v>46067</v>
      </c>
      <c r="N309" s="193" t="str">
        <f>Factures!A$11</f>
        <v>Facture</v>
      </c>
      <c r="O309" s="192"/>
      <c r="P309" s="192"/>
      <c r="Q309" s="192"/>
      <c r="R309" s="198"/>
      <c r="S309" s="193"/>
      <c r="T309" s="193"/>
    </row>
    <row r="310" s="179" customFormat="1" hidden="1" spans="1:20">
      <c r="A310" s="193">
        <f>Factures!C324</f>
        <v>0</v>
      </c>
      <c r="B310" s="34"/>
      <c r="C310" s="31">
        <f t="shared" si="4"/>
        <v>1000</v>
      </c>
      <c r="D310" s="34"/>
      <c r="E310" s="34">
        <f>Factures!E324</f>
        <v>0</v>
      </c>
      <c r="F310" s="190">
        <f>Factures!A324</f>
        <v>0</v>
      </c>
      <c r="G310" s="191">
        <f>Factures!B324</f>
        <v>0</v>
      </c>
      <c r="H310" s="194">
        <f>Factures!F324</f>
        <v>0</v>
      </c>
      <c r="I310" s="34">
        <f>Factures!N324</f>
        <v>0</v>
      </c>
      <c r="J310" s="198"/>
      <c r="K310" s="192">
        <f>Factures!O324</f>
        <v>0</v>
      </c>
      <c r="L310" s="192"/>
      <c r="M310" s="198">
        <f ca="1">Factures!B$13</f>
        <v>46067</v>
      </c>
      <c r="N310" s="193" t="str">
        <f>Factures!A$11</f>
        <v>Facture</v>
      </c>
      <c r="O310" s="192"/>
      <c r="P310" s="192"/>
      <c r="Q310" s="192"/>
      <c r="R310" s="198"/>
      <c r="S310" s="193"/>
      <c r="T310" s="193"/>
    </row>
    <row r="311" s="179" customFormat="1" hidden="1" spans="1:20">
      <c r="A311" s="193">
        <f>Factures!C325</f>
        <v>0</v>
      </c>
      <c r="B311" s="34"/>
      <c r="C311" s="31">
        <f t="shared" si="4"/>
        <v>1000</v>
      </c>
      <c r="D311" s="34"/>
      <c r="E311" s="34">
        <f>Factures!E325</f>
        <v>0</v>
      </c>
      <c r="F311" s="190">
        <f>Factures!A325</f>
        <v>0</v>
      </c>
      <c r="G311" s="191">
        <f>Factures!B325</f>
        <v>0</v>
      </c>
      <c r="H311" s="194">
        <f>Factures!F325</f>
        <v>0</v>
      </c>
      <c r="I311" s="34">
        <f>Factures!N325</f>
        <v>0</v>
      </c>
      <c r="J311" s="198"/>
      <c r="K311" s="192">
        <f>Factures!O325</f>
        <v>0</v>
      </c>
      <c r="L311" s="192"/>
      <c r="M311" s="198">
        <f ca="1">Factures!B$13</f>
        <v>46067</v>
      </c>
      <c r="N311" s="193" t="str">
        <f>Factures!A$11</f>
        <v>Facture</v>
      </c>
      <c r="O311" s="192"/>
      <c r="P311" s="192"/>
      <c r="Q311" s="192"/>
      <c r="R311" s="198"/>
      <c r="S311" s="193"/>
      <c r="T311" s="193"/>
    </row>
    <row r="312" s="179" customFormat="1" hidden="1" spans="1:20">
      <c r="A312" s="193">
        <f>Factures!C326</f>
        <v>0</v>
      </c>
      <c r="B312" s="34"/>
      <c r="C312" s="31">
        <f t="shared" si="4"/>
        <v>1000</v>
      </c>
      <c r="D312" s="34"/>
      <c r="E312" s="34">
        <f>Factures!E326</f>
        <v>0</v>
      </c>
      <c r="F312" s="190">
        <f>Factures!A326</f>
        <v>0</v>
      </c>
      <c r="G312" s="191">
        <f>Factures!B326</f>
        <v>0</v>
      </c>
      <c r="H312" s="194">
        <f>Factures!F326</f>
        <v>0</v>
      </c>
      <c r="I312" s="34">
        <f>Factures!N326</f>
        <v>0</v>
      </c>
      <c r="J312" s="198"/>
      <c r="K312" s="192">
        <f>Factures!O326</f>
        <v>0</v>
      </c>
      <c r="L312" s="192"/>
      <c r="M312" s="198">
        <f ca="1">Factures!B$13</f>
        <v>46067</v>
      </c>
      <c r="N312" s="193" t="str">
        <f>Factures!A$11</f>
        <v>Facture</v>
      </c>
      <c r="O312" s="192"/>
      <c r="P312" s="192"/>
      <c r="Q312" s="192"/>
      <c r="R312" s="198"/>
      <c r="S312" s="193"/>
      <c r="T312" s="193"/>
    </row>
    <row r="313" s="179" customFormat="1" hidden="1" spans="1:20">
      <c r="A313" s="193">
        <f>Factures!C327</f>
        <v>0</v>
      </c>
      <c r="B313" s="34"/>
      <c r="C313" s="31">
        <f t="shared" si="4"/>
        <v>1000</v>
      </c>
      <c r="D313" s="34"/>
      <c r="E313" s="34">
        <f>Factures!E327</f>
        <v>0</v>
      </c>
      <c r="F313" s="190">
        <f>Factures!A327</f>
        <v>0</v>
      </c>
      <c r="G313" s="191">
        <f>Factures!B327</f>
        <v>0</v>
      </c>
      <c r="H313" s="194">
        <f>Factures!F327</f>
        <v>0</v>
      </c>
      <c r="I313" s="34">
        <f>Factures!N327</f>
        <v>0</v>
      </c>
      <c r="J313" s="198"/>
      <c r="K313" s="192">
        <f>Factures!O327</f>
        <v>0</v>
      </c>
      <c r="L313" s="192"/>
      <c r="M313" s="198">
        <f ca="1">Factures!B$13</f>
        <v>46067</v>
      </c>
      <c r="N313" s="193" t="str">
        <f>Factures!A$11</f>
        <v>Facture</v>
      </c>
      <c r="O313" s="192"/>
      <c r="P313" s="192"/>
      <c r="Q313" s="192"/>
      <c r="R313" s="198"/>
      <c r="S313" s="193"/>
      <c r="T313" s="193"/>
    </row>
    <row r="314" s="179" customFormat="1" hidden="1" spans="1:20">
      <c r="A314" s="193">
        <f>Factures!C328</f>
        <v>0</v>
      </c>
      <c r="B314" s="34"/>
      <c r="C314" s="31">
        <f t="shared" si="4"/>
        <v>1000</v>
      </c>
      <c r="D314" s="34"/>
      <c r="E314" s="34">
        <f>Factures!E328</f>
        <v>0</v>
      </c>
      <c r="F314" s="190">
        <f>Factures!A328</f>
        <v>0</v>
      </c>
      <c r="G314" s="191">
        <f>Factures!B328</f>
        <v>0</v>
      </c>
      <c r="H314" s="194">
        <f>Factures!F328</f>
        <v>0</v>
      </c>
      <c r="I314" s="34">
        <f>Factures!N328</f>
        <v>0</v>
      </c>
      <c r="J314" s="198"/>
      <c r="K314" s="192">
        <f>Factures!O328</f>
        <v>0</v>
      </c>
      <c r="L314" s="192"/>
      <c r="M314" s="198">
        <f ca="1">Factures!B$13</f>
        <v>46067</v>
      </c>
      <c r="N314" s="193" t="str">
        <f>Factures!A$11</f>
        <v>Facture</v>
      </c>
      <c r="O314" s="192"/>
      <c r="P314" s="192"/>
      <c r="Q314" s="192"/>
      <c r="R314" s="198"/>
      <c r="S314" s="193"/>
      <c r="T314" s="193"/>
    </row>
    <row r="315" s="179" customFormat="1" hidden="1" spans="1:20">
      <c r="A315" s="193">
        <f>Factures!C329</f>
        <v>0</v>
      </c>
      <c r="B315" s="34"/>
      <c r="C315" s="31">
        <f t="shared" si="4"/>
        <v>1000</v>
      </c>
      <c r="D315" s="34"/>
      <c r="E315" s="34">
        <f>Factures!E329</f>
        <v>0</v>
      </c>
      <c r="F315" s="190">
        <f>Factures!A329</f>
        <v>0</v>
      </c>
      <c r="G315" s="191">
        <f>Factures!B329</f>
        <v>0</v>
      </c>
      <c r="H315" s="194">
        <f>Factures!F329</f>
        <v>0</v>
      </c>
      <c r="I315" s="34">
        <f>Factures!N329</f>
        <v>0</v>
      </c>
      <c r="J315" s="198"/>
      <c r="K315" s="192">
        <f>Factures!O329</f>
        <v>0</v>
      </c>
      <c r="L315" s="192"/>
      <c r="M315" s="198">
        <f ca="1">Factures!B$13</f>
        <v>46067</v>
      </c>
      <c r="N315" s="193" t="str">
        <f>Factures!A$11</f>
        <v>Facture</v>
      </c>
      <c r="O315" s="192"/>
      <c r="P315" s="192"/>
      <c r="Q315" s="192"/>
      <c r="R315" s="198"/>
      <c r="S315" s="193"/>
      <c r="T315" s="193"/>
    </row>
    <row r="316" s="179" customFormat="1" hidden="1" spans="1:20">
      <c r="A316" s="193">
        <f>Factures!C330</f>
        <v>0</v>
      </c>
      <c r="B316" s="34"/>
      <c r="C316" s="31">
        <f t="shared" si="4"/>
        <v>1000</v>
      </c>
      <c r="D316" s="34"/>
      <c r="E316" s="34">
        <f>Factures!E330</f>
        <v>0</v>
      </c>
      <c r="F316" s="190">
        <f>Factures!A330</f>
        <v>0</v>
      </c>
      <c r="G316" s="191">
        <f>Factures!B330</f>
        <v>0</v>
      </c>
      <c r="H316" s="194">
        <f>Factures!F330</f>
        <v>0</v>
      </c>
      <c r="I316" s="34">
        <f>Factures!N330</f>
        <v>0</v>
      </c>
      <c r="J316" s="198"/>
      <c r="K316" s="192">
        <f>Factures!O330</f>
        <v>0</v>
      </c>
      <c r="L316" s="192"/>
      <c r="M316" s="198">
        <f ca="1">Factures!B$13</f>
        <v>46067</v>
      </c>
      <c r="N316" s="193" t="str">
        <f>Factures!A$11</f>
        <v>Facture</v>
      </c>
      <c r="O316" s="192"/>
      <c r="P316" s="192"/>
      <c r="Q316" s="192"/>
      <c r="R316" s="198"/>
      <c r="S316" s="193"/>
      <c r="T316" s="193"/>
    </row>
    <row r="317" s="179" customFormat="1" hidden="1" spans="1:20">
      <c r="A317" s="193">
        <f>Factures!C331</f>
        <v>0</v>
      </c>
      <c r="B317" s="34"/>
      <c r="C317" s="31">
        <f t="shared" si="4"/>
        <v>1000</v>
      </c>
      <c r="D317" s="34"/>
      <c r="E317" s="34">
        <f>Factures!E331</f>
        <v>0</v>
      </c>
      <c r="F317" s="190">
        <f>Factures!A331</f>
        <v>0</v>
      </c>
      <c r="G317" s="191">
        <f>Factures!B331</f>
        <v>0</v>
      </c>
      <c r="H317" s="194">
        <f>Factures!F331</f>
        <v>0</v>
      </c>
      <c r="I317" s="34">
        <f>Factures!N331</f>
        <v>0</v>
      </c>
      <c r="J317" s="198"/>
      <c r="K317" s="192">
        <f>Factures!O331</f>
        <v>0</v>
      </c>
      <c r="L317" s="192"/>
      <c r="M317" s="198">
        <f ca="1">Factures!B$13</f>
        <v>46067</v>
      </c>
      <c r="N317" s="193" t="str">
        <f>Factures!A$11</f>
        <v>Facture</v>
      </c>
      <c r="O317" s="192"/>
      <c r="P317" s="192"/>
      <c r="Q317" s="192"/>
      <c r="R317" s="198"/>
      <c r="S317" s="193"/>
      <c r="T317" s="193"/>
    </row>
    <row r="318" s="179" customFormat="1" hidden="1" spans="1:20">
      <c r="A318" s="193">
        <f>Factures!C332</f>
        <v>0</v>
      </c>
      <c r="B318" s="34"/>
      <c r="C318" s="31">
        <f t="shared" si="4"/>
        <v>1000</v>
      </c>
      <c r="D318" s="34"/>
      <c r="E318" s="34">
        <f>Factures!E332</f>
        <v>0</v>
      </c>
      <c r="F318" s="190">
        <f>Factures!A332</f>
        <v>0</v>
      </c>
      <c r="G318" s="191">
        <f>Factures!B332</f>
        <v>0</v>
      </c>
      <c r="H318" s="194">
        <f>Factures!F332</f>
        <v>0</v>
      </c>
      <c r="I318" s="34">
        <f>Factures!N332</f>
        <v>0</v>
      </c>
      <c r="J318" s="198"/>
      <c r="K318" s="192">
        <f>Factures!O332</f>
        <v>0</v>
      </c>
      <c r="L318" s="192"/>
      <c r="M318" s="198">
        <f ca="1">Factures!B$13</f>
        <v>46067</v>
      </c>
      <c r="N318" s="193" t="str">
        <f>Factures!A$11</f>
        <v>Facture</v>
      </c>
      <c r="O318" s="192"/>
      <c r="P318" s="192"/>
      <c r="Q318" s="192"/>
      <c r="R318" s="198"/>
      <c r="S318" s="193"/>
      <c r="T318" s="193"/>
    </row>
    <row r="319" s="179" customFormat="1" hidden="1" spans="1:20">
      <c r="A319" s="193">
        <f>Factures!C333</f>
        <v>0</v>
      </c>
      <c r="B319" s="34"/>
      <c r="C319" s="31">
        <f t="shared" si="4"/>
        <v>1000</v>
      </c>
      <c r="D319" s="34"/>
      <c r="E319" s="34">
        <f>Factures!E333</f>
        <v>0</v>
      </c>
      <c r="F319" s="190">
        <f>Factures!A333</f>
        <v>0</v>
      </c>
      <c r="G319" s="191">
        <f>Factures!B333</f>
        <v>0</v>
      </c>
      <c r="H319" s="194">
        <f>Factures!F333</f>
        <v>0</v>
      </c>
      <c r="I319" s="34">
        <f>Factures!N333</f>
        <v>0</v>
      </c>
      <c r="J319" s="198"/>
      <c r="K319" s="192">
        <f>Factures!O333</f>
        <v>0</v>
      </c>
      <c r="L319" s="192"/>
      <c r="M319" s="198">
        <f ca="1">Factures!B$13</f>
        <v>46067</v>
      </c>
      <c r="N319" s="193" t="str">
        <f>Factures!A$11</f>
        <v>Facture</v>
      </c>
      <c r="O319" s="192"/>
      <c r="P319" s="192"/>
      <c r="Q319" s="192"/>
      <c r="R319" s="198"/>
      <c r="S319" s="193"/>
      <c r="T319" s="193"/>
    </row>
    <row r="320" s="179" customFormat="1" hidden="1" spans="1:20">
      <c r="A320" s="193">
        <f>Factures!C334</f>
        <v>0</v>
      </c>
      <c r="B320" s="34"/>
      <c r="C320" s="31">
        <f t="shared" si="4"/>
        <v>1000</v>
      </c>
      <c r="D320" s="34"/>
      <c r="E320" s="34">
        <f>Factures!E334</f>
        <v>0</v>
      </c>
      <c r="F320" s="190">
        <f>Factures!A334</f>
        <v>0</v>
      </c>
      <c r="G320" s="191">
        <f>Factures!B334</f>
        <v>0</v>
      </c>
      <c r="H320" s="194">
        <f>Factures!F334</f>
        <v>0</v>
      </c>
      <c r="I320" s="34">
        <f>Factures!N334</f>
        <v>0</v>
      </c>
      <c r="J320" s="198"/>
      <c r="K320" s="192">
        <f>Factures!O334</f>
        <v>0</v>
      </c>
      <c r="L320" s="192"/>
      <c r="M320" s="198">
        <f ca="1">Factures!B$13</f>
        <v>46067</v>
      </c>
      <c r="N320" s="193" t="str">
        <f>Factures!A$11</f>
        <v>Facture</v>
      </c>
      <c r="O320" s="192"/>
      <c r="P320" s="192"/>
      <c r="Q320" s="192"/>
      <c r="R320" s="198"/>
      <c r="S320" s="193"/>
      <c r="T320" s="193"/>
    </row>
    <row r="321" s="179" customFormat="1" hidden="1" spans="1:20">
      <c r="A321" s="193">
        <f>Factures!C335</f>
        <v>0</v>
      </c>
      <c r="B321" s="34"/>
      <c r="C321" s="31">
        <f t="shared" si="4"/>
        <v>1000</v>
      </c>
      <c r="D321" s="34"/>
      <c r="E321" s="34">
        <f>Factures!E335</f>
        <v>0</v>
      </c>
      <c r="F321" s="190">
        <f>Factures!A335</f>
        <v>0</v>
      </c>
      <c r="G321" s="191">
        <f>Factures!B335</f>
        <v>0</v>
      </c>
      <c r="H321" s="194">
        <f>Factures!F335</f>
        <v>0</v>
      </c>
      <c r="I321" s="34">
        <f>Factures!N335</f>
        <v>0</v>
      </c>
      <c r="J321" s="198"/>
      <c r="K321" s="192">
        <f>Factures!O335</f>
        <v>0</v>
      </c>
      <c r="L321" s="192"/>
      <c r="M321" s="198">
        <f ca="1">Factures!B$13</f>
        <v>46067</v>
      </c>
      <c r="N321" s="193" t="str">
        <f>Factures!A$11</f>
        <v>Facture</v>
      </c>
      <c r="O321" s="192"/>
      <c r="P321" s="192"/>
      <c r="Q321" s="192"/>
      <c r="R321" s="198"/>
      <c r="S321" s="193"/>
      <c r="T321" s="193"/>
    </row>
    <row r="322" s="179" customFormat="1" hidden="1" spans="1:20">
      <c r="A322" s="193">
        <f>Factures!C336</f>
        <v>0</v>
      </c>
      <c r="B322" s="34"/>
      <c r="C322" s="31">
        <f t="shared" si="4"/>
        <v>1000</v>
      </c>
      <c r="D322" s="34"/>
      <c r="E322" s="34">
        <f>Factures!E336</f>
        <v>0</v>
      </c>
      <c r="F322" s="190">
        <f>Factures!A336</f>
        <v>0</v>
      </c>
      <c r="G322" s="191">
        <f>Factures!B336</f>
        <v>0</v>
      </c>
      <c r="H322" s="194">
        <f>Factures!F336</f>
        <v>0</v>
      </c>
      <c r="I322" s="34">
        <f>Factures!N336</f>
        <v>0</v>
      </c>
      <c r="J322" s="198"/>
      <c r="K322" s="192">
        <f>Factures!O336</f>
        <v>0</v>
      </c>
      <c r="L322" s="192"/>
      <c r="M322" s="198">
        <f ca="1">Factures!B$13</f>
        <v>46067</v>
      </c>
      <c r="N322" s="193" t="str">
        <f>Factures!A$11</f>
        <v>Facture</v>
      </c>
      <c r="O322" s="192"/>
      <c r="P322" s="192"/>
      <c r="Q322" s="192"/>
      <c r="R322" s="198"/>
      <c r="S322" s="193"/>
      <c r="T322" s="193"/>
    </row>
    <row r="323" s="179" customFormat="1" hidden="1" spans="1:20">
      <c r="A323" s="193">
        <f>Factures!C337</f>
        <v>0</v>
      </c>
      <c r="B323" s="34"/>
      <c r="C323" s="31">
        <f t="shared" ref="C323:C386" si="5">C$2</f>
        <v>1000</v>
      </c>
      <c r="D323" s="34"/>
      <c r="E323" s="34">
        <f>Factures!E337</f>
        <v>0</v>
      </c>
      <c r="F323" s="190">
        <f>Factures!A337</f>
        <v>0</v>
      </c>
      <c r="G323" s="191">
        <f>Factures!B337</f>
        <v>0</v>
      </c>
      <c r="H323" s="194">
        <f>Factures!F337</f>
        <v>0</v>
      </c>
      <c r="I323" s="34">
        <f>Factures!N337</f>
        <v>0</v>
      </c>
      <c r="J323" s="198"/>
      <c r="K323" s="192">
        <f>Factures!O337</f>
        <v>0</v>
      </c>
      <c r="L323" s="192"/>
      <c r="M323" s="198">
        <f ca="1">Factures!B$13</f>
        <v>46067</v>
      </c>
      <c r="N323" s="193" t="str">
        <f>Factures!A$11</f>
        <v>Facture</v>
      </c>
      <c r="O323" s="192"/>
      <c r="P323" s="192"/>
      <c r="Q323" s="192"/>
      <c r="R323" s="198"/>
      <c r="S323" s="193"/>
      <c r="T323" s="193"/>
    </row>
    <row r="324" s="179" customFormat="1" hidden="1" spans="1:20">
      <c r="A324" s="193">
        <f>Factures!C338</f>
        <v>0</v>
      </c>
      <c r="B324" s="34"/>
      <c r="C324" s="31">
        <f t="shared" si="5"/>
        <v>1000</v>
      </c>
      <c r="D324" s="34"/>
      <c r="E324" s="34">
        <f>Factures!E338</f>
        <v>0</v>
      </c>
      <c r="F324" s="190">
        <f>Factures!A338</f>
        <v>0</v>
      </c>
      <c r="G324" s="191">
        <f>Factures!B338</f>
        <v>0</v>
      </c>
      <c r="H324" s="194">
        <f>Factures!F338</f>
        <v>0</v>
      </c>
      <c r="I324" s="34">
        <f>Factures!N338</f>
        <v>0</v>
      </c>
      <c r="J324" s="198"/>
      <c r="K324" s="192">
        <f>Factures!O338</f>
        <v>0</v>
      </c>
      <c r="L324" s="192"/>
      <c r="M324" s="198">
        <f ca="1">Factures!B$13</f>
        <v>46067</v>
      </c>
      <c r="N324" s="193" t="str">
        <f>Factures!A$11</f>
        <v>Facture</v>
      </c>
      <c r="O324" s="192"/>
      <c r="P324" s="192"/>
      <c r="Q324" s="192"/>
      <c r="R324" s="198"/>
      <c r="S324" s="193"/>
      <c r="T324" s="193"/>
    </row>
    <row r="325" s="179" customFormat="1" hidden="1" spans="1:20">
      <c r="A325" s="193">
        <f>Factures!C339</f>
        <v>0</v>
      </c>
      <c r="B325" s="34"/>
      <c r="C325" s="31">
        <f t="shared" si="5"/>
        <v>1000</v>
      </c>
      <c r="D325" s="34"/>
      <c r="E325" s="34">
        <f>Factures!E339</f>
        <v>0</v>
      </c>
      <c r="F325" s="190">
        <f>Factures!A339</f>
        <v>0</v>
      </c>
      <c r="G325" s="191">
        <f>Factures!B339</f>
        <v>0</v>
      </c>
      <c r="H325" s="194">
        <f>Factures!F339</f>
        <v>0</v>
      </c>
      <c r="I325" s="34">
        <f>Factures!N339</f>
        <v>0</v>
      </c>
      <c r="J325" s="198"/>
      <c r="K325" s="192">
        <f>Factures!O339</f>
        <v>0</v>
      </c>
      <c r="L325" s="192"/>
      <c r="M325" s="198">
        <f ca="1">Factures!B$13</f>
        <v>46067</v>
      </c>
      <c r="N325" s="193" t="str">
        <f>Factures!A$11</f>
        <v>Facture</v>
      </c>
      <c r="O325" s="192"/>
      <c r="P325" s="192"/>
      <c r="Q325" s="192"/>
      <c r="R325" s="198"/>
      <c r="S325" s="193"/>
      <c r="T325" s="193"/>
    </row>
    <row r="326" s="179" customFormat="1" hidden="1" spans="1:20">
      <c r="A326" s="193">
        <f>Factures!C340</f>
        <v>0</v>
      </c>
      <c r="B326" s="34"/>
      <c r="C326" s="31">
        <f t="shared" si="5"/>
        <v>1000</v>
      </c>
      <c r="D326" s="34"/>
      <c r="E326" s="34">
        <f>Factures!E340</f>
        <v>0</v>
      </c>
      <c r="F326" s="190">
        <f>Factures!A340</f>
        <v>0</v>
      </c>
      <c r="G326" s="191">
        <f>Factures!B340</f>
        <v>0</v>
      </c>
      <c r="H326" s="194">
        <f>Factures!F340</f>
        <v>0</v>
      </c>
      <c r="I326" s="34">
        <f>Factures!N340</f>
        <v>0</v>
      </c>
      <c r="J326" s="198"/>
      <c r="K326" s="192">
        <f>Factures!O340</f>
        <v>0</v>
      </c>
      <c r="L326" s="192"/>
      <c r="M326" s="198">
        <f ca="1">Factures!B$13</f>
        <v>46067</v>
      </c>
      <c r="N326" s="193" t="str">
        <f>Factures!A$11</f>
        <v>Facture</v>
      </c>
      <c r="O326" s="192"/>
      <c r="P326" s="192"/>
      <c r="Q326" s="192"/>
      <c r="R326" s="198"/>
      <c r="S326" s="193"/>
      <c r="T326" s="193"/>
    </row>
    <row r="327" s="179" customFormat="1" hidden="1" spans="1:20">
      <c r="A327" s="193">
        <f>Factures!C341</f>
        <v>0</v>
      </c>
      <c r="B327" s="34"/>
      <c r="C327" s="31">
        <f t="shared" si="5"/>
        <v>1000</v>
      </c>
      <c r="D327" s="34"/>
      <c r="E327" s="34">
        <f>Factures!E341</f>
        <v>0</v>
      </c>
      <c r="F327" s="190">
        <f>Factures!A341</f>
        <v>0</v>
      </c>
      <c r="G327" s="191">
        <f>Factures!B341</f>
        <v>0</v>
      </c>
      <c r="H327" s="194">
        <f>Factures!F341</f>
        <v>0</v>
      </c>
      <c r="I327" s="34">
        <f>Factures!N341</f>
        <v>0</v>
      </c>
      <c r="J327" s="198"/>
      <c r="K327" s="192">
        <f>Factures!O341</f>
        <v>0</v>
      </c>
      <c r="L327" s="192"/>
      <c r="M327" s="198">
        <f ca="1">Factures!B$13</f>
        <v>46067</v>
      </c>
      <c r="N327" s="193" t="str">
        <f>Factures!A$11</f>
        <v>Facture</v>
      </c>
      <c r="O327" s="192"/>
      <c r="P327" s="192"/>
      <c r="Q327" s="192"/>
      <c r="R327" s="198"/>
      <c r="S327" s="193"/>
      <c r="T327" s="193"/>
    </row>
    <row r="328" s="179" customFormat="1" hidden="1" spans="1:20">
      <c r="A328" s="193">
        <f>Factures!C342</f>
        <v>0</v>
      </c>
      <c r="B328" s="34"/>
      <c r="C328" s="31">
        <f t="shared" si="5"/>
        <v>1000</v>
      </c>
      <c r="D328" s="34"/>
      <c r="E328" s="34">
        <f>Factures!E342</f>
        <v>0</v>
      </c>
      <c r="F328" s="190">
        <f>Factures!A342</f>
        <v>0</v>
      </c>
      <c r="G328" s="191">
        <f>Factures!B342</f>
        <v>0</v>
      </c>
      <c r="H328" s="194">
        <f>Factures!F342</f>
        <v>0</v>
      </c>
      <c r="I328" s="34">
        <f>Factures!N342</f>
        <v>0</v>
      </c>
      <c r="J328" s="198"/>
      <c r="K328" s="192">
        <f>Factures!O342</f>
        <v>0</v>
      </c>
      <c r="L328" s="192"/>
      <c r="M328" s="198">
        <f ca="1">Factures!B$13</f>
        <v>46067</v>
      </c>
      <c r="N328" s="193" t="str">
        <f>Factures!A$11</f>
        <v>Facture</v>
      </c>
      <c r="O328" s="192"/>
      <c r="P328" s="192"/>
      <c r="Q328" s="192"/>
      <c r="R328" s="198"/>
      <c r="S328" s="193"/>
      <c r="T328" s="193"/>
    </row>
    <row r="329" s="179" customFormat="1" hidden="1" spans="1:20">
      <c r="A329" s="193">
        <f>Factures!C343</f>
        <v>0</v>
      </c>
      <c r="B329" s="34"/>
      <c r="C329" s="31">
        <f t="shared" si="5"/>
        <v>1000</v>
      </c>
      <c r="D329" s="34"/>
      <c r="E329" s="34">
        <f>Factures!E343</f>
        <v>0</v>
      </c>
      <c r="F329" s="190">
        <f>Factures!A343</f>
        <v>0</v>
      </c>
      <c r="G329" s="191">
        <f>Factures!B343</f>
        <v>0</v>
      </c>
      <c r="H329" s="194">
        <f>Factures!F343</f>
        <v>0</v>
      </c>
      <c r="I329" s="34">
        <f>Factures!N343</f>
        <v>0</v>
      </c>
      <c r="J329" s="198"/>
      <c r="K329" s="192">
        <f>Factures!O343</f>
        <v>0</v>
      </c>
      <c r="L329" s="192"/>
      <c r="M329" s="198">
        <f ca="1">Factures!B$13</f>
        <v>46067</v>
      </c>
      <c r="N329" s="193" t="str">
        <f>Factures!A$11</f>
        <v>Facture</v>
      </c>
      <c r="O329" s="192"/>
      <c r="P329" s="192"/>
      <c r="Q329" s="192"/>
      <c r="R329" s="198"/>
      <c r="S329" s="193"/>
      <c r="T329" s="193"/>
    </row>
    <row r="330" s="179" customFormat="1" hidden="1" spans="1:20">
      <c r="A330" s="193">
        <f>Factures!C344</f>
        <v>0</v>
      </c>
      <c r="B330" s="34"/>
      <c r="C330" s="31">
        <f t="shared" si="5"/>
        <v>1000</v>
      </c>
      <c r="D330" s="34"/>
      <c r="E330" s="34">
        <f>Factures!E344</f>
        <v>0</v>
      </c>
      <c r="F330" s="190">
        <f>Factures!A344</f>
        <v>0</v>
      </c>
      <c r="G330" s="191">
        <f>Factures!B344</f>
        <v>0</v>
      </c>
      <c r="H330" s="194">
        <f>Factures!F344</f>
        <v>0</v>
      </c>
      <c r="I330" s="34">
        <f>Factures!N344</f>
        <v>0</v>
      </c>
      <c r="J330" s="198"/>
      <c r="K330" s="192">
        <f>Factures!O344</f>
        <v>0</v>
      </c>
      <c r="L330" s="192"/>
      <c r="M330" s="198">
        <f ca="1">Factures!B$13</f>
        <v>46067</v>
      </c>
      <c r="N330" s="193" t="str">
        <f>Factures!A$11</f>
        <v>Facture</v>
      </c>
      <c r="O330" s="192"/>
      <c r="P330" s="192"/>
      <c r="Q330" s="192"/>
      <c r="R330" s="198"/>
      <c r="S330" s="193"/>
      <c r="T330" s="193"/>
    </row>
    <row r="331" s="179" customFormat="1" hidden="1" spans="1:20">
      <c r="A331" s="193">
        <f>Factures!C345</f>
        <v>0</v>
      </c>
      <c r="B331" s="34"/>
      <c r="C331" s="31">
        <f t="shared" si="5"/>
        <v>1000</v>
      </c>
      <c r="D331" s="34"/>
      <c r="E331" s="34">
        <f>Factures!E345</f>
        <v>0</v>
      </c>
      <c r="F331" s="190">
        <f>Factures!A345</f>
        <v>0</v>
      </c>
      <c r="G331" s="191">
        <f>Factures!B345</f>
        <v>0</v>
      </c>
      <c r="H331" s="194">
        <f>Factures!F345</f>
        <v>0</v>
      </c>
      <c r="I331" s="34">
        <f>Factures!N345</f>
        <v>0</v>
      </c>
      <c r="J331" s="198"/>
      <c r="K331" s="192">
        <f>Factures!O345</f>
        <v>0</v>
      </c>
      <c r="L331" s="192"/>
      <c r="M331" s="198">
        <f ca="1">Factures!B$13</f>
        <v>46067</v>
      </c>
      <c r="N331" s="193" t="str">
        <f>Factures!A$11</f>
        <v>Facture</v>
      </c>
      <c r="O331" s="192"/>
      <c r="P331" s="192"/>
      <c r="Q331" s="192"/>
      <c r="R331" s="198"/>
      <c r="S331" s="193"/>
      <c r="T331" s="193"/>
    </row>
    <row r="332" s="179" customFormat="1" hidden="1" spans="1:20">
      <c r="A332" s="193">
        <f>Factures!C346</f>
        <v>0</v>
      </c>
      <c r="B332" s="34"/>
      <c r="C332" s="31">
        <f t="shared" si="5"/>
        <v>1000</v>
      </c>
      <c r="D332" s="34"/>
      <c r="E332" s="34">
        <f>Factures!E346</f>
        <v>0</v>
      </c>
      <c r="F332" s="190">
        <f>Factures!A346</f>
        <v>0</v>
      </c>
      <c r="G332" s="191">
        <f>Factures!B346</f>
        <v>0</v>
      </c>
      <c r="H332" s="194">
        <f>Factures!F346</f>
        <v>0</v>
      </c>
      <c r="I332" s="34">
        <f>Factures!N346</f>
        <v>0</v>
      </c>
      <c r="J332" s="198"/>
      <c r="K332" s="192">
        <f>Factures!O346</f>
        <v>0</v>
      </c>
      <c r="L332" s="192"/>
      <c r="M332" s="198">
        <f ca="1">Factures!B$13</f>
        <v>46067</v>
      </c>
      <c r="N332" s="193" t="str">
        <f>Factures!A$11</f>
        <v>Facture</v>
      </c>
      <c r="O332" s="192"/>
      <c r="P332" s="192"/>
      <c r="Q332" s="192"/>
      <c r="R332" s="198"/>
      <c r="S332" s="193"/>
      <c r="T332" s="193"/>
    </row>
    <row r="333" s="179" customFormat="1" hidden="1" spans="1:20">
      <c r="A333" s="193">
        <f>Factures!C347</f>
        <v>0</v>
      </c>
      <c r="B333" s="34"/>
      <c r="C333" s="31">
        <f t="shared" si="5"/>
        <v>1000</v>
      </c>
      <c r="D333" s="34"/>
      <c r="E333" s="34">
        <f>Factures!E347</f>
        <v>0</v>
      </c>
      <c r="F333" s="190">
        <f>Factures!A347</f>
        <v>0</v>
      </c>
      <c r="G333" s="191">
        <f>Factures!B347</f>
        <v>0</v>
      </c>
      <c r="H333" s="194">
        <f>Factures!F347</f>
        <v>0</v>
      </c>
      <c r="I333" s="34">
        <f>Factures!N347</f>
        <v>0</v>
      </c>
      <c r="J333" s="198"/>
      <c r="K333" s="192">
        <f>Factures!O347</f>
        <v>0</v>
      </c>
      <c r="L333" s="192"/>
      <c r="M333" s="198">
        <f ca="1">Factures!B$13</f>
        <v>46067</v>
      </c>
      <c r="N333" s="193" t="str">
        <f>Factures!A$11</f>
        <v>Facture</v>
      </c>
      <c r="O333" s="192"/>
      <c r="P333" s="192"/>
      <c r="Q333" s="192"/>
      <c r="R333" s="198"/>
      <c r="S333" s="193"/>
      <c r="T333" s="193"/>
    </row>
    <row r="334" s="179" customFormat="1" hidden="1" spans="1:20">
      <c r="A334" s="193">
        <f>Factures!C348</f>
        <v>0</v>
      </c>
      <c r="B334" s="34"/>
      <c r="C334" s="31">
        <f t="shared" si="5"/>
        <v>1000</v>
      </c>
      <c r="D334" s="34"/>
      <c r="E334" s="34">
        <f>Factures!E348</f>
        <v>0</v>
      </c>
      <c r="F334" s="190">
        <f>Factures!A348</f>
        <v>0</v>
      </c>
      <c r="G334" s="191">
        <f>Factures!B348</f>
        <v>0</v>
      </c>
      <c r="H334" s="194">
        <f>Factures!F348</f>
        <v>0</v>
      </c>
      <c r="I334" s="34">
        <f>Factures!N348</f>
        <v>0</v>
      </c>
      <c r="J334" s="198"/>
      <c r="K334" s="192">
        <f>Factures!O348</f>
        <v>0</v>
      </c>
      <c r="L334" s="192"/>
      <c r="M334" s="198">
        <f ca="1">Factures!B$13</f>
        <v>46067</v>
      </c>
      <c r="N334" s="193" t="str">
        <f>Factures!A$11</f>
        <v>Facture</v>
      </c>
      <c r="O334" s="192"/>
      <c r="P334" s="192"/>
      <c r="Q334" s="192"/>
      <c r="R334" s="198"/>
      <c r="S334" s="193"/>
      <c r="T334" s="193"/>
    </row>
    <row r="335" s="179" customFormat="1" hidden="1" spans="1:20">
      <c r="A335" s="193">
        <f>Factures!C349</f>
        <v>0</v>
      </c>
      <c r="B335" s="34"/>
      <c r="C335" s="31">
        <f t="shared" si="5"/>
        <v>1000</v>
      </c>
      <c r="D335" s="34"/>
      <c r="E335" s="34">
        <f>Factures!E349</f>
        <v>0</v>
      </c>
      <c r="F335" s="190">
        <f>Factures!A349</f>
        <v>0</v>
      </c>
      <c r="G335" s="191">
        <f>Factures!B349</f>
        <v>0</v>
      </c>
      <c r="H335" s="194">
        <f>Factures!F349</f>
        <v>0</v>
      </c>
      <c r="I335" s="34">
        <f>Factures!N349</f>
        <v>0</v>
      </c>
      <c r="J335" s="198"/>
      <c r="K335" s="192">
        <f>Factures!O349</f>
        <v>0</v>
      </c>
      <c r="L335" s="192"/>
      <c r="M335" s="198">
        <f ca="1">Factures!B$13</f>
        <v>46067</v>
      </c>
      <c r="N335" s="193" t="str">
        <f>Factures!A$11</f>
        <v>Facture</v>
      </c>
      <c r="O335" s="192"/>
      <c r="P335" s="192"/>
      <c r="Q335" s="192"/>
      <c r="R335" s="198"/>
      <c r="S335" s="193"/>
      <c r="T335" s="193"/>
    </row>
    <row r="336" s="179" customFormat="1" hidden="1" spans="1:20">
      <c r="A336" s="193">
        <f>Factures!C350</f>
        <v>0</v>
      </c>
      <c r="B336" s="34"/>
      <c r="C336" s="31">
        <f t="shared" si="5"/>
        <v>1000</v>
      </c>
      <c r="D336" s="34"/>
      <c r="E336" s="34">
        <f>Factures!E350</f>
        <v>0</v>
      </c>
      <c r="F336" s="190">
        <f>Factures!A350</f>
        <v>0</v>
      </c>
      <c r="G336" s="191">
        <f>Factures!B350</f>
        <v>0</v>
      </c>
      <c r="H336" s="194">
        <f>Factures!F350</f>
        <v>0</v>
      </c>
      <c r="I336" s="34">
        <f>Factures!N350</f>
        <v>0</v>
      </c>
      <c r="J336" s="198"/>
      <c r="K336" s="192">
        <f>Factures!O350</f>
        <v>0</v>
      </c>
      <c r="L336" s="192"/>
      <c r="M336" s="198">
        <f ca="1">Factures!B$13</f>
        <v>46067</v>
      </c>
      <c r="N336" s="193" t="str">
        <f>Factures!A$11</f>
        <v>Facture</v>
      </c>
      <c r="O336" s="192"/>
      <c r="P336" s="192"/>
      <c r="Q336" s="192"/>
      <c r="R336" s="198"/>
      <c r="S336" s="193"/>
      <c r="T336" s="193"/>
    </row>
    <row r="337" s="179" customFormat="1" hidden="1" spans="1:20">
      <c r="A337" s="193">
        <f>Factures!C351</f>
        <v>0</v>
      </c>
      <c r="B337" s="34"/>
      <c r="C337" s="31">
        <f t="shared" si="5"/>
        <v>1000</v>
      </c>
      <c r="D337" s="34"/>
      <c r="E337" s="34">
        <f>Factures!E351</f>
        <v>0</v>
      </c>
      <c r="F337" s="190">
        <f>Factures!A351</f>
        <v>0</v>
      </c>
      <c r="G337" s="191">
        <f>Factures!B351</f>
        <v>0</v>
      </c>
      <c r="H337" s="194">
        <f>Factures!F351</f>
        <v>0</v>
      </c>
      <c r="I337" s="34">
        <f>Factures!N351</f>
        <v>0</v>
      </c>
      <c r="J337" s="198"/>
      <c r="K337" s="192">
        <f>Factures!O351</f>
        <v>0</v>
      </c>
      <c r="L337" s="192"/>
      <c r="M337" s="198">
        <f ca="1">Factures!B$13</f>
        <v>46067</v>
      </c>
      <c r="N337" s="193" t="str">
        <f>Factures!A$11</f>
        <v>Facture</v>
      </c>
      <c r="O337" s="192"/>
      <c r="P337" s="192"/>
      <c r="Q337" s="192"/>
      <c r="R337" s="198"/>
      <c r="S337" s="193"/>
      <c r="T337" s="193"/>
    </row>
    <row r="338" s="179" customFormat="1" hidden="1" spans="1:20">
      <c r="A338" s="193">
        <f>Factures!C352</f>
        <v>0</v>
      </c>
      <c r="B338" s="34"/>
      <c r="C338" s="31">
        <f t="shared" si="5"/>
        <v>1000</v>
      </c>
      <c r="D338" s="34"/>
      <c r="E338" s="34">
        <f>Factures!E352</f>
        <v>0</v>
      </c>
      <c r="F338" s="190">
        <f>Factures!A352</f>
        <v>0</v>
      </c>
      <c r="G338" s="191">
        <f>Factures!B352</f>
        <v>0</v>
      </c>
      <c r="H338" s="194">
        <f>Factures!F352</f>
        <v>0</v>
      </c>
      <c r="I338" s="34">
        <f>Factures!N352</f>
        <v>0</v>
      </c>
      <c r="J338" s="198"/>
      <c r="K338" s="192">
        <f>Factures!O352</f>
        <v>0</v>
      </c>
      <c r="L338" s="192"/>
      <c r="M338" s="198">
        <f ca="1">Factures!B$13</f>
        <v>46067</v>
      </c>
      <c r="N338" s="193" t="str">
        <f>Factures!A$11</f>
        <v>Facture</v>
      </c>
      <c r="O338" s="192"/>
      <c r="P338" s="192"/>
      <c r="Q338" s="192"/>
      <c r="R338" s="198"/>
      <c r="S338" s="193"/>
      <c r="T338" s="193"/>
    </row>
    <row r="339" s="179" customFormat="1" hidden="1" spans="1:20">
      <c r="A339" s="193">
        <f>Factures!C353</f>
        <v>0</v>
      </c>
      <c r="B339" s="34"/>
      <c r="C339" s="31">
        <f t="shared" si="5"/>
        <v>1000</v>
      </c>
      <c r="D339" s="34"/>
      <c r="E339" s="34">
        <f>Factures!E353</f>
        <v>0</v>
      </c>
      <c r="F339" s="190">
        <f>Factures!A353</f>
        <v>0</v>
      </c>
      <c r="G339" s="191">
        <f>Factures!B353</f>
        <v>0</v>
      </c>
      <c r="H339" s="194">
        <f>Factures!F353</f>
        <v>0</v>
      </c>
      <c r="I339" s="34">
        <f>Factures!N353</f>
        <v>0</v>
      </c>
      <c r="J339" s="198"/>
      <c r="K339" s="192">
        <f>Factures!O353</f>
        <v>0</v>
      </c>
      <c r="L339" s="192"/>
      <c r="M339" s="198">
        <f ca="1">Factures!B$13</f>
        <v>46067</v>
      </c>
      <c r="N339" s="193" t="str">
        <f>Factures!A$11</f>
        <v>Facture</v>
      </c>
      <c r="O339" s="192"/>
      <c r="P339" s="192"/>
      <c r="Q339" s="192"/>
      <c r="R339" s="198"/>
      <c r="S339" s="193"/>
      <c r="T339" s="193"/>
    </row>
    <row r="340" s="179" customFormat="1" hidden="1" spans="1:20">
      <c r="A340" s="193">
        <f>Factures!C354</f>
        <v>0</v>
      </c>
      <c r="B340" s="34"/>
      <c r="C340" s="31">
        <f t="shared" si="5"/>
        <v>1000</v>
      </c>
      <c r="D340" s="34"/>
      <c r="E340" s="34">
        <f>Factures!E354</f>
        <v>0</v>
      </c>
      <c r="F340" s="190">
        <f>Factures!A354</f>
        <v>0</v>
      </c>
      <c r="G340" s="191">
        <f>Factures!B354</f>
        <v>0</v>
      </c>
      <c r="H340" s="194">
        <f>Factures!F354</f>
        <v>0</v>
      </c>
      <c r="I340" s="34">
        <f>Factures!N354</f>
        <v>0</v>
      </c>
      <c r="J340" s="198"/>
      <c r="K340" s="192">
        <f>Factures!O354</f>
        <v>0</v>
      </c>
      <c r="L340" s="192"/>
      <c r="M340" s="198">
        <f ca="1">Factures!B$13</f>
        <v>46067</v>
      </c>
      <c r="N340" s="193" t="str">
        <f>Factures!A$11</f>
        <v>Facture</v>
      </c>
      <c r="O340" s="192"/>
      <c r="P340" s="192"/>
      <c r="Q340" s="192"/>
      <c r="R340" s="198"/>
      <c r="S340" s="193"/>
      <c r="T340" s="193"/>
    </row>
    <row r="341" s="179" customFormat="1" hidden="1" spans="1:20">
      <c r="A341" s="193">
        <f>Factures!C355</f>
        <v>0</v>
      </c>
      <c r="B341" s="34"/>
      <c r="C341" s="31">
        <f t="shared" si="5"/>
        <v>1000</v>
      </c>
      <c r="D341" s="34"/>
      <c r="E341" s="34">
        <f>Factures!E355</f>
        <v>0</v>
      </c>
      <c r="F341" s="190">
        <f>Factures!A355</f>
        <v>0</v>
      </c>
      <c r="G341" s="191">
        <f>Factures!B355</f>
        <v>0</v>
      </c>
      <c r="H341" s="194">
        <f>Factures!F355</f>
        <v>0</v>
      </c>
      <c r="I341" s="34">
        <f>Factures!N355</f>
        <v>0</v>
      </c>
      <c r="J341" s="198"/>
      <c r="K341" s="192">
        <f>Factures!O355</f>
        <v>0</v>
      </c>
      <c r="L341" s="192"/>
      <c r="M341" s="198">
        <f ca="1">Factures!B$13</f>
        <v>46067</v>
      </c>
      <c r="N341" s="193" t="str">
        <f>Factures!A$11</f>
        <v>Facture</v>
      </c>
      <c r="O341" s="192"/>
      <c r="P341" s="192"/>
      <c r="Q341" s="192"/>
      <c r="R341" s="198"/>
      <c r="S341" s="193"/>
      <c r="T341" s="193"/>
    </row>
    <row r="342" s="179" customFormat="1" hidden="1" spans="1:20">
      <c r="A342" s="193">
        <f>Factures!C356</f>
        <v>0</v>
      </c>
      <c r="B342" s="34"/>
      <c r="C342" s="31">
        <f t="shared" si="5"/>
        <v>1000</v>
      </c>
      <c r="D342" s="34"/>
      <c r="E342" s="34">
        <f>Factures!E356</f>
        <v>0</v>
      </c>
      <c r="F342" s="190">
        <f>Factures!A356</f>
        <v>0</v>
      </c>
      <c r="G342" s="191">
        <f>Factures!B356</f>
        <v>0</v>
      </c>
      <c r="H342" s="194">
        <f>Factures!F356</f>
        <v>0</v>
      </c>
      <c r="I342" s="34">
        <f>Factures!N356</f>
        <v>0</v>
      </c>
      <c r="J342" s="198"/>
      <c r="K342" s="192">
        <f>Factures!O356</f>
        <v>0</v>
      </c>
      <c r="L342" s="192"/>
      <c r="M342" s="198">
        <f ca="1">Factures!B$13</f>
        <v>46067</v>
      </c>
      <c r="N342" s="193" t="str">
        <f>Factures!A$11</f>
        <v>Facture</v>
      </c>
      <c r="O342" s="192"/>
      <c r="P342" s="192"/>
      <c r="Q342" s="192"/>
      <c r="R342" s="198"/>
      <c r="S342" s="193"/>
      <c r="T342" s="193"/>
    </row>
    <row r="343" s="179" customFormat="1" hidden="1" spans="1:20">
      <c r="A343" s="193">
        <f>Factures!C357</f>
        <v>0</v>
      </c>
      <c r="B343" s="34"/>
      <c r="C343" s="31">
        <f t="shared" si="5"/>
        <v>1000</v>
      </c>
      <c r="D343" s="34"/>
      <c r="E343" s="34">
        <f>Factures!E357</f>
        <v>0</v>
      </c>
      <c r="F343" s="190">
        <f>Factures!A357</f>
        <v>0</v>
      </c>
      <c r="G343" s="191">
        <f>Factures!B357</f>
        <v>0</v>
      </c>
      <c r="H343" s="194">
        <f>Factures!F357</f>
        <v>0</v>
      </c>
      <c r="I343" s="34">
        <f>Factures!N357</f>
        <v>0</v>
      </c>
      <c r="J343" s="198"/>
      <c r="K343" s="192">
        <f>Factures!O357</f>
        <v>0</v>
      </c>
      <c r="L343" s="192"/>
      <c r="M343" s="198">
        <f ca="1">Factures!B$13</f>
        <v>46067</v>
      </c>
      <c r="N343" s="193" t="str">
        <f>Factures!A$11</f>
        <v>Facture</v>
      </c>
      <c r="O343" s="192"/>
      <c r="P343" s="192"/>
      <c r="Q343" s="192"/>
      <c r="R343" s="198"/>
      <c r="S343" s="193"/>
      <c r="T343" s="193"/>
    </row>
    <row r="344" s="179" customFormat="1" hidden="1" spans="1:20">
      <c r="A344" s="193">
        <f>Factures!C358</f>
        <v>0</v>
      </c>
      <c r="B344" s="34"/>
      <c r="C344" s="31">
        <f t="shared" si="5"/>
        <v>1000</v>
      </c>
      <c r="D344" s="34"/>
      <c r="E344" s="34">
        <f>Factures!E358</f>
        <v>0</v>
      </c>
      <c r="F344" s="190">
        <f>Factures!A358</f>
        <v>0</v>
      </c>
      <c r="G344" s="191">
        <f>Factures!B358</f>
        <v>0</v>
      </c>
      <c r="H344" s="194">
        <f>Factures!F358</f>
        <v>0</v>
      </c>
      <c r="I344" s="34">
        <f>Factures!N358</f>
        <v>0</v>
      </c>
      <c r="J344" s="198"/>
      <c r="K344" s="192">
        <f>Factures!O358</f>
        <v>0</v>
      </c>
      <c r="L344" s="192"/>
      <c r="M344" s="198">
        <f ca="1">Factures!B$13</f>
        <v>46067</v>
      </c>
      <c r="N344" s="193" t="str">
        <f>Factures!A$11</f>
        <v>Facture</v>
      </c>
      <c r="O344" s="192"/>
      <c r="P344" s="192"/>
      <c r="Q344" s="192"/>
      <c r="R344" s="198"/>
      <c r="S344" s="193"/>
      <c r="T344" s="193"/>
    </row>
    <row r="345" s="179" customFormat="1" hidden="1" spans="1:20">
      <c r="A345" s="193">
        <f>Factures!C359</f>
        <v>0</v>
      </c>
      <c r="B345" s="34"/>
      <c r="C345" s="31">
        <f t="shared" si="5"/>
        <v>1000</v>
      </c>
      <c r="D345" s="34"/>
      <c r="E345" s="34">
        <f>Factures!E359</f>
        <v>0</v>
      </c>
      <c r="F345" s="190">
        <f>Factures!A359</f>
        <v>0</v>
      </c>
      <c r="G345" s="191">
        <f>Factures!B359</f>
        <v>0</v>
      </c>
      <c r="H345" s="194">
        <f>Factures!F359</f>
        <v>0</v>
      </c>
      <c r="I345" s="34">
        <f>Factures!N359</f>
        <v>0</v>
      </c>
      <c r="J345" s="198"/>
      <c r="K345" s="192">
        <f>Factures!O359</f>
        <v>0</v>
      </c>
      <c r="L345" s="192"/>
      <c r="M345" s="198">
        <f ca="1">Factures!B$13</f>
        <v>46067</v>
      </c>
      <c r="N345" s="193" t="str">
        <f>Factures!A$11</f>
        <v>Facture</v>
      </c>
      <c r="O345" s="192"/>
      <c r="P345" s="192"/>
      <c r="Q345" s="192"/>
      <c r="R345" s="198"/>
      <c r="S345" s="193"/>
      <c r="T345" s="193"/>
    </row>
    <row r="346" s="179" customFormat="1" hidden="1" spans="1:20">
      <c r="A346" s="193">
        <f>Factures!C360</f>
        <v>0</v>
      </c>
      <c r="B346" s="34"/>
      <c r="C346" s="31">
        <f t="shared" si="5"/>
        <v>1000</v>
      </c>
      <c r="D346" s="34"/>
      <c r="E346" s="34">
        <f>Factures!E360</f>
        <v>0</v>
      </c>
      <c r="F346" s="190">
        <f>Factures!A360</f>
        <v>0</v>
      </c>
      <c r="G346" s="191">
        <f>Factures!B360</f>
        <v>0</v>
      </c>
      <c r="H346" s="194">
        <f>Factures!F360</f>
        <v>0</v>
      </c>
      <c r="I346" s="34">
        <f>Factures!N360</f>
        <v>0</v>
      </c>
      <c r="J346" s="198"/>
      <c r="K346" s="192">
        <f>Factures!O360</f>
        <v>0</v>
      </c>
      <c r="L346" s="192"/>
      <c r="M346" s="198">
        <f ca="1">Factures!B$13</f>
        <v>46067</v>
      </c>
      <c r="N346" s="193" t="str">
        <f>Factures!A$11</f>
        <v>Facture</v>
      </c>
      <c r="O346" s="192"/>
      <c r="P346" s="192"/>
      <c r="Q346" s="192"/>
      <c r="R346" s="198"/>
      <c r="S346" s="193"/>
      <c r="T346" s="193"/>
    </row>
    <row r="347" s="179" customFormat="1" hidden="1" spans="1:20">
      <c r="A347" s="193">
        <f>Factures!C361</f>
        <v>0</v>
      </c>
      <c r="B347" s="34"/>
      <c r="C347" s="31">
        <f t="shared" si="5"/>
        <v>1000</v>
      </c>
      <c r="D347" s="34"/>
      <c r="E347" s="34">
        <f>Factures!E361</f>
        <v>0</v>
      </c>
      <c r="F347" s="190">
        <f>Factures!A361</f>
        <v>0</v>
      </c>
      <c r="G347" s="191">
        <f>Factures!B361</f>
        <v>0</v>
      </c>
      <c r="H347" s="194">
        <f>Factures!F361</f>
        <v>0</v>
      </c>
      <c r="I347" s="34">
        <f>Factures!N361</f>
        <v>0</v>
      </c>
      <c r="J347" s="198"/>
      <c r="K347" s="192">
        <f>Factures!O361</f>
        <v>0</v>
      </c>
      <c r="L347" s="192"/>
      <c r="M347" s="198">
        <f ca="1">Factures!B$13</f>
        <v>46067</v>
      </c>
      <c r="N347" s="193" t="str">
        <f>Factures!A$11</f>
        <v>Facture</v>
      </c>
      <c r="O347" s="192"/>
      <c r="P347" s="192"/>
      <c r="Q347" s="192"/>
      <c r="R347" s="198"/>
      <c r="S347" s="193"/>
      <c r="T347" s="193"/>
    </row>
    <row r="348" s="179" customFormat="1" hidden="1" spans="1:20">
      <c r="A348" s="193">
        <f>Factures!C362</f>
        <v>0</v>
      </c>
      <c r="B348" s="34"/>
      <c r="C348" s="31">
        <f t="shared" si="5"/>
        <v>1000</v>
      </c>
      <c r="D348" s="34"/>
      <c r="E348" s="34">
        <f>Factures!E362</f>
        <v>0</v>
      </c>
      <c r="F348" s="190">
        <f>Factures!A362</f>
        <v>0</v>
      </c>
      <c r="G348" s="191">
        <f>Factures!B362</f>
        <v>0</v>
      </c>
      <c r="H348" s="194">
        <f>Factures!F362</f>
        <v>0</v>
      </c>
      <c r="I348" s="34">
        <f>Factures!N362</f>
        <v>0</v>
      </c>
      <c r="J348" s="198"/>
      <c r="K348" s="192">
        <f>Factures!O362</f>
        <v>0</v>
      </c>
      <c r="L348" s="192"/>
      <c r="M348" s="198">
        <f ca="1">Factures!B$13</f>
        <v>46067</v>
      </c>
      <c r="N348" s="193" t="str">
        <f>Factures!A$11</f>
        <v>Facture</v>
      </c>
      <c r="O348" s="192"/>
      <c r="P348" s="192"/>
      <c r="Q348" s="192"/>
      <c r="R348" s="198"/>
      <c r="S348" s="193"/>
      <c r="T348" s="193"/>
    </row>
    <row r="349" s="179" customFormat="1" hidden="1" spans="1:20">
      <c r="A349" s="193">
        <f>Factures!C363</f>
        <v>0</v>
      </c>
      <c r="B349" s="34"/>
      <c r="C349" s="31">
        <f t="shared" si="5"/>
        <v>1000</v>
      </c>
      <c r="D349" s="34"/>
      <c r="E349" s="34">
        <f>Factures!E363</f>
        <v>0</v>
      </c>
      <c r="F349" s="190">
        <f>Factures!A363</f>
        <v>0</v>
      </c>
      <c r="G349" s="191">
        <f>Factures!B363</f>
        <v>0</v>
      </c>
      <c r="H349" s="194">
        <f>Factures!F363</f>
        <v>0</v>
      </c>
      <c r="I349" s="34">
        <f>Factures!N363</f>
        <v>0</v>
      </c>
      <c r="J349" s="198"/>
      <c r="K349" s="192">
        <f>Factures!O363</f>
        <v>0</v>
      </c>
      <c r="L349" s="192"/>
      <c r="M349" s="198">
        <f ca="1">Factures!B$13</f>
        <v>46067</v>
      </c>
      <c r="N349" s="193" t="str">
        <f>Factures!A$11</f>
        <v>Facture</v>
      </c>
      <c r="O349" s="192"/>
      <c r="P349" s="192"/>
      <c r="Q349" s="192"/>
      <c r="R349" s="198"/>
      <c r="S349" s="193"/>
      <c r="T349" s="193"/>
    </row>
    <row r="350" s="179" customFormat="1" hidden="1" spans="1:20">
      <c r="A350" s="193">
        <f>Factures!C364</f>
        <v>0</v>
      </c>
      <c r="B350" s="34"/>
      <c r="C350" s="31">
        <f t="shared" si="5"/>
        <v>1000</v>
      </c>
      <c r="D350" s="34"/>
      <c r="E350" s="34">
        <f>Factures!E364</f>
        <v>0</v>
      </c>
      <c r="F350" s="190">
        <f>Factures!A364</f>
        <v>0</v>
      </c>
      <c r="G350" s="191">
        <f>Factures!B364</f>
        <v>0</v>
      </c>
      <c r="H350" s="194">
        <f>Factures!F364</f>
        <v>0</v>
      </c>
      <c r="I350" s="34">
        <f>Factures!N364</f>
        <v>0</v>
      </c>
      <c r="J350" s="198"/>
      <c r="K350" s="192">
        <f>Factures!O364</f>
        <v>0</v>
      </c>
      <c r="L350" s="192"/>
      <c r="M350" s="198">
        <f ca="1">Factures!B$13</f>
        <v>46067</v>
      </c>
      <c r="N350" s="193" t="str">
        <f>Factures!A$11</f>
        <v>Facture</v>
      </c>
      <c r="O350" s="192"/>
      <c r="P350" s="192"/>
      <c r="Q350" s="192"/>
      <c r="R350" s="198"/>
      <c r="S350" s="193"/>
      <c r="T350" s="193"/>
    </row>
    <row r="351" s="179" customFormat="1" hidden="1" spans="1:20">
      <c r="A351" s="193">
        <f>Factures!C365</f>
        <v>0</v>
      </c>
      <c r="B351" s="34"/>
      <c r="C351" s="31">
        <f t="shared" si="5"/>
        <v>1000</v>
      </c>
      <c r="D351" s="34"/>
      <c r="E351" s="34">
        <f>Factures!E365</f>
        <v>0</v>
      </c>
      <c r="F351" s="190">
        <f>Factures!A365</f>
        <v>0</v>
      </c>
      <c r="G351" s="191">
        <f>Factures!B365</f>
        <v>0</v>
      </c>
      <c r="H351" s="194">
        <f>Factures!F365</f>
        <v>0</v>
      </c>
      <c r="I351" s="34">
        <f>Factures!N365</f>
        <v>0</v>
      </c>
      <c r="J351" s="198"/>
      <c r="K351" s="192">
        <f>Factures!O365</f>
        <v>0</v>
      </c>
      <c r="L351" s="192"/>
      <c r="M351" s="198">
        <f ca="1">Factures!B$13</f>
        <v>46067</v>
      </c>
      <c r="N351" s="193" t="str">
        <f>Factures!A$11</f>
        <v>Facture</v>
      </c>
      <c r="O351" s="192"/>
      <c r="P351" s="192"/>
      <c r="Q351" s="192"/>
      <c r="R351" s="198"/>
      <c r="S351" s="193"/>
      <c r="T351" s="193"/>
    </row>
    <row r="352" s="179" customFormat="1" hidden="1" spans="1:20">
      <c r="A352" s="193">
        <f>Factures!C366</f>
        <v>0</v>
      </c>
      <c r="B352" s="34"/>
      <c r="C352" s="31">
        <f t="shared" si="5"/>
        <v>1000</v>
      </c>
      <c r="D352" s="34"/>
      <c r="E352" s="34">
        <f>Factures!E366</f>
        <v>0</v>
      </c>
      <c r="F352" s="190">
        <f>Factures!A366</f>
        <v>0</v>
      </c>
      <c r="G352" s="191">
        <f>Factures!B366</f>
        <v>0</v>
      </c>
      <c r="H352" s="194">
        <f>Factures!F366</f>
        <v>0</v>
      </c>
      <c r="I352" s="34">
        <f>Factures!N366</f>
        <v>0</v>
      </c>
      <c r="J352" s="198"/>
      <c r="K352" s="192">
        <f>Factures!O366</f>
        <v>0</v>
      </c>
      <c r="L352" s="192"/>
      <c r="M352" s="198">
        <f ca="1">Factures!B$13</f>
        <v>46067</v>
      </c>
      <c r="N352" s="193" t="str">
        <f>Factures!A$11</f>
        <v>Facture</v>
      </c>
      <c r="O352" s="192"/>
      <c r="P352" s="192"/>
      <c r="Q352" s="192"/>
      <c r="R352" s="198"/>
      <c r="S352" s="193"/>
      <c r="T352" s="193"/>
    </row>
    <row r="353" s="179" customFormat="1" hidden="1" spans="1:20">
      <c r="A353" s="193">
        <f>Factures!C367</f>
        <v>0</v>
      </c>
      <c r="B353" s="34"/>
      <c r="C353" s="31">
        <f t="shared" si="5"/>
        <v>1000</v>
      </c>
      <c r="D353" s="34"/>
      <c r="E353" s="34">
        <f>Factures!E367</f>
        <v>0</v>
      </c>
      <c r="F353" s="190">
        <f>Factures!A367</f>
        <v>0</v>
      </c>
      <c r="G353" s="191">
        <f>Factures!B367</f>
        <v>0</v>
      </c>
      <c r="H353" s="194">
        <f>Factures!F367</f>
        <v>0</v>
      </c>
      <c r="I353" s="34">
        <f>Factures!N367</f>
        <v>0</v>
      </c>
      <c r="J353" s="198"/>
      <c r="K353" s="192">
        <f>Factures!O367</f>
        <v>0</v>
      </c>
      <c r="L353" s="192"/>
      <c r="M353" s="198">
        <f ca="1">Factures!B$13</f>
        <v>46067</v>
      </c>
      <c r="N353" s="193" t="str">
        <f>Factures!A$11</f>
        <v>Facture</v>
      </c>
      <c r="O353" s="192"/>
      <c r="P353" s="192"/>
      <c r="Q353" s="192"/>
      <c r="R353" s="198"/>
      <c r="S353" s="193"/>
      <c r="T353" s="193"/>
    </row>
    <row r="354" s="179" customFormat="1" hidden="1" spans="1:20">
      <c r="A354" s="193">
        <f>Factures!C368</f>
        <v>0</v>
      </c>
      <c r="B354" s="34"/>
      <c r="C354" s="31">
        <f t="shared" si="5"/>
        <v>1000</v>
      </c>
      <c r="D354" s="34"/>
      <c r="E354" s="34">
        <f>Factures!E368</f>
        <v>0</v>
      </c>
      <c r="F354" s="190">
        <f>Factures!A368</f>
        <v>0</v>
      </c>
      <c r="G354" s="191">
        <f>Factures!B368</f>
        <v>0</v>
      </c>
      <c r="H354" s="194">
        <f>Factures!F368</f>
        <v>0</v>
      </c>
      <c r="I354" s="34">
        <f>Factures!N368</f>
        <v>0</v>
      </c>
      <c r="J354" s="198"/>
      <c r="K354" s="192">
        <f>Factures!O368</f>
        <v>0</v>
      </c>
      <c r="L354" s="192"/>
      <c r="M354" s="198">
        <f ca="1">Factures!B$13</f>
        <v>46067</v>
      </c>
      <c r="N354" s="193" t="str">
        <f>Factures!A$11</f>
        <v>Facture</v>
      </c>
      <c r="O354" s="192"/>
      <c r="P354" s="192"/>
      <c r="Q354" s="192"/>
      <c r="R354" s="198"/>
      <c r="S354" s="193"/>
      <c r="T354" s="193"/>
    </row>
    <row r="355" s="179" customFormat="1" hidden="1" spans="1:20">
      <c r="A355" s="193">
        <f>Factures!C369</f>
        <v>0</v>
      </c>
      <c r="B355" s="34"/>
      <c r="C355" s="31">
        <f t="shared" si="5"/>
        <v>1000</v>
      </c>
      <c r="D355" s="34"/>
      <c r="E355" s="34">
        <f>Factures!E369</f>
        <v>0</v>
      </c>
      <c r="F355" s="190">
        <f>Factures!A369</f>
        <v>0</v>
      </c>
      <c r="G355" s="191">
        <f>Factures!B369</f>
        <v>0</v>
      </c>
      <c r="H355" s="194">
        <f>Factures!F369</f>
        <v>0</v>
      </c>
      <c r="I355" s="34">
        <f>Factures!N369</f>
        <v>0</v>
      </c>
      <c r="J355" s="198"/>
      <c r="K355" s="192">
        <f>Factures!O369</f>
        <v>0</v>
      </c>
      <c r="L355" s="192"/>
      <c r="M355" s="198">
        <f ca="1">Factures!B$13</f>
        <v>46067</v>
      </c>
      <c r="N355" s="193" t="str">
        <f>Factures!A$11</f>
        <v>Facture</v>
      </c>
      <c r="O355" s="192"/>
      <c r="P355" s="192"/>
      <c r="Q355" s="192"/>
      <c r="R355" s="198"/>
      <c r="S355" s="193"/>
      <c r="T355" s="193"/>
    </row>
    <row r="356" s="179" customFormat="1" hidden="1" spans="1:20">
      <c r="A356" s="193">
        <f>Factures!C370</f>
        <v>0</v>
      </c>
      <c r="B356" s="34"/>
      <c r="C356" s="31">
        <f t="shared" si="5"/>
        <v>1000</v>
      </c>
      <c r="D356" s="34"/>
      <c r="E356" s="34">
        <f>Factures!E370</f>
        <v>0</v>
      </c>
      <c r="F356" s="190">
        <f>Factures!A370</f>
        <v>0</v>
      </c>
      <c r="G356" s="191">
        <f>Factures!B370</f>
        <v>0</v>
      </c>
      <c r="H356" s="194">
        <f>Factures!F370</f>
        <v>0</v>
      </c>
      <c r="I356" s="34">
        <f>Factures!N370</f>
        <v>0</v>
      </c>
      <c r="J356" s="198"/>
      <c r="K356" s="192">
        <f>Factures!O370</f>
        <v>0</v>
      </c>
      <c r="L356" s="192"/>
      <c r="M356" s="198">
        <f ca="1">Factures!B$13</f>
        <v>46067</v>
      </c>
      <c r="N356" s="193" t="str">
        <f>Factures!A$11</f>
        <v>Facture</v>
      </c>
      <c r="O356" s="192"/>
      <c r="P356" s="192"/>
      <c r="Q356" s="192"/>
      <c r="R356" s="198"/>
      <c r="S356" s="193"/>
      <c r="T356" s="193"/>
    </row>
    <row r="357" s="179" customFormat="1" hidden="1" spans="1:20">
      <c r="A357" s="193">
        <f>Factures!C371</f>
        <v>0</v>
      </c>
      <c r="B357" s="34"/>
      <c r="C357" s="31">
        <f t="shared" si="5"/>
        <v>1000</v>
      </c>
      <c r="D357" s="34"/>
      <c r="E357" s="34">
        <f>Factures!E371</f>
        <v>0</v>
      </c>
      <c r="F357" s="190">
        <f>Factures!A371</f>
        <v>0</v>
      </c>
      <c r="G357" s="191">
        <f>Factures!B371</f>
        <v>0</v>
      </c>
      <c r="H357" s="194">
        <f>Factures!F371</f>
        <v>0</v>
      </c>
      <c r="I357" s="34">
        <f>Factures!N371</f>
        <v>0</v>
      </c>
      <c r="J357" s="198"/>
      <c r="K357" s="192">
        <f>Factures!O371</f>
        <v>0</v>
      </c>
      <c r="L357" s="192"/>
      <c r="M357" s="198">
        <f ca="1">Factures!B$13</f>
        <v>46067</v>
      </c>
      <c r="N357" s="193" t="str">
        <f>Factures!A$11</f>
        <v>Facture</v>
      </c>
      <c r="O357" s="192"/>
      <c r="P357" s="192"/>
      <c r="Q357" s="192"/>
      <c r="R357" s="198"/>
      <c r="S357" s="193"/>
      <c r="T357" s="193"/>
    </row>
    <row r="358" s="179" customFormat="1" hidden="1" spans="1:20">
      <c r="A358" s="193">
        <f>Factures!C372</f>
        <v>0</v>
      </c>
      <c r="B358" s="34"/>
      <c r="C358" s="31">
        <f t="shared" si="5"/>
        <v>1000</v>
      </c>
      <c r="D358" s="34"/>
      <c r="E358" s="34">
        <f>Factures!E372</f>
        <v>0</v>
      </c>
      <c r="F358" s="190">
        <f>Factures!A372</f>
        <v>0</v>
      </c>
      <c r="G358" s="191">
        <f>Factures!B372</f>
        <v>0</v>
      </c>
      <c r="H358" s="194">
        <f>Factures!F372</f>
        <v>0</v>
      </c>
      <c r="I358" s="34">
        <f>Factures!N372</f>
        <v>0</v>
      </c>
      <c r="J358" s="198"/>
      <c r="K358" s="192">
        <f>Factures!O372</f>
        <v>0</v>
      </c>
      <c r="L358" s="192"/>
      <c r="M358" s="198">
        <f ca="1">Factures!B$13</f>
        <v>46067</v>
      </c>
      <c r="N358" s="193" t="str">
        <f>Factures!A$11</f>
        <v>Facture</v>
      </c>
      <c r="O358" s="192"/>
      <c r="P358" s="192"/>
      <c r="Q358" s="192"/>
      <c r="R358" s="198"/>
      <c r="S358" s="193"/>
      <c r="T358" s="193"/>
    </row>
    <row r="359" s="179" customFormat="1" hidden="1" spans="1:20">
      <c r="A359" s="193">
        <f>Factures!C373</f>
        <v>0</v>
      </c>
      <c r="B359" s="34"/>
      <c r="C359" s="31">
        <f t="shared" si="5"/>
        <v>1000</v>
      </c>
      <c r="D359" s="34"/>
      <c r="E359" s="34">
        <f>Factures!E373</f>
        <v>0</v>
      </c>
      <c r="F359" s="190">
        <f>Factures!A373</f>
        <v>0</v>
      </c>
      <c r="G359" s="191">
        <f>Factures!B373</f>
        <v>0</v>
      </c>
      <c r="H359" s="194">
        <f>Factures!F373</f>
        <v>0</v>
      </c>
      <c r="I359" s="34">
        <f>Factures!N373</f>
        <v>0</v>
      </c>
      <c r="J359" s="198"/>
      <c r="K359" s="192">
        <f>Factures!O373</f>
        <v>0</v>
      </c>
      <c r="L359" s="192"/>
      <c r="M359" s="198">
        <f ca="1">Factures!B$13</f>
        <v>46067</v>
      </c>
      <c r="N359" s="193" t="str">
        <f>Factures!A$11</f>
        <v>Facture</v>
      </c>
      <c r="O359" s="192"/>
      <c r="P359" s="192"/>
      <c r="Q359" s="192"/>
      <c r="R359" s="198"/>
      <c r="S359" s="193"/>
      <c r="T359" s="193"/>
    </row>
    <row r="360" s="179" customFormat="1" hidden="1" spans="1:20">
      <c r="A360" s="193">
        <f>Factures!C374</f>
        <v>0</v>
      </c>
      <c r="B360" s="34"/>
      <c r="C360" s="31">
        <f t="shared" si="5"/>
        <v>1000</v>
      </c>
      <c r="D360" s="34"/>
      <c r="E360" s="34">
        <f>Factures!E374</f>
        <v>0</v>
      </c>
      <c r="F360" s="190">
        <f>Factures!A374</f>
        <v>0</v>
      </c>
      <c r="G360" s="191">
        <f>Factures!B374</f>
        <v>0</v>
      </c>
      <c r="H360" s="194">
        <f>Factures!F374</f>
        <v>0</v>
      </c>
      <c r="I360" s="34">
        <f>Factures!N374</f>
        <v>0</v>
      </c>
      <c r="J360" s="198"/>
      <c r="K360" s="192">
        <f>Factures!O374</f>
        <v>0</v>
      </c>
      <c r="L360" s="192"/>
      <c r="M360" s="198">
        <f ca="1">Factures!B$13</f>
        <v>46067</v>
      </c>
      <c r="N360" s="193" t="str">
        <f>Factures!A$11</f>
        <v>Facture</v>
      </c>
      <c r="O360" s="192"/>
      <c r="P360" s="192"/>
      <c r="Q360" s="192"/>
      <c r="R360" s="198"/>
      <c r="S360" s="193"/>
      <c r="T360" s="193"/>
    </row>
    <row r="361" s="179" customFormat="1" hidden="1" spans="1:20">
      <c r="A361" s="193">
        <f>Factures!C375</f>
        <v>0</v>
      </c>
      <c r="B361" s="34"/>
      <c r="C361" s="31">
        <f t="shared" si="5"/>
        <v>1000</v>
      </c>
      <c r="D361" s="34"/>
      <c r="E361" s="34">
        <f>Factures!E375</f>
        <v>0</v>
      </c>
      <c r="F361" s="190">
        <f>Factures!A375</f>
        <v>0</v>
      </c>
      <c r="G361" s="191">
        <f>Factures!B375</f>
        <v>0</v>
      </c>
      <c r="H361" s="194">
        <f>Factures!F375</f>
        <v>0</v>
      </c>
      <c r="I361" s="34">
        <f>Factures!N375</f>
        <v>0</v>
      </c>
      <c r="J361" s="198"/>
      <c r="K361" s="192">
        <f>Factures!O375</f>
        <v>0</v>
      </c>
      <c r="L361" s="192"/>
      <c r="M361" s="198">
        <f ca="1">Factures!B$13</f>
        <v>46067</v>
      </c>
      <c r="N361" s="193" t="str">
        <f>Factures!A$11</f>
        <v>Facture</v>
      </c>
      <c r="O361" s="192"/>
      <c r="P361" s="192"/>
      <c r="Q361" s="192"/>
      <c r="R361" s="198"/>
      <c r="S361" s="193"/>
      <c r="T361" s="193"/>
    </row>
    <row r="362" s="179" customFormat="1" hidden="1" spans="1:20">
      <c r="A362" s="193">
        <f>Factures!C376</f>
        <v>0</v>
      </c>
      <c r="B362" s="34"/>
      <c r="C362" s="31">
        <f t="shared" si="5"/>
        <v>1000</v>
      </c>
      <c r="D362" s="34"/>
      <c r="E362" s="34">
        <f>Factures!E376</f>
        <v>0</v>
      </c>
      <c r="F362" s="190">
        <f>Factures!A376</f>
        <v>0</v>
      </c>
      <c r="G362" s="191">
        <f>Factures!B376</f>
        <v>0</v>
      </c>
      <c r="H362" s="194">
        <f>Factures!F376</f>
        <v>0</v>
      </c>
      <c r="I362" s="34">
        <f>Factures!N376</f>
        <v>0</v>
      </c>
      <c r="J362" s="198"/>
      <c r="K362" s="192">
        <f>Factures!O376</f>
        <v>0</v>
      </c>
      <c r="L362" s="192"/>
      <c r="M362" s="198">
        <f ca="1">Factures!B$13</f>
        <v>46067</v>
      </c>
      <c r="N362" s="193" t="str">
        <f>Factures!A$11</f>
        <v>Facture</v>
      </c>
      <c r="O362" s="192"/>
      <c r="P362" s="192"/>
      <c r="Q362" s="192"/>
      <c r="R362" s="198"/>
      <c r="S362" s="193"/>
      <c r="T362" s="193"/>
    </row>
    <row r="363" s="179" customFormat="1" hidden="1" spans="1:20">
      <c r="A363" s="193">
        <f>Factures!C377</f>
        <v>0</v>
      </c>
      <c r="B363" s="34"/>
      <c r="C363" s="31">
        <f t="shared" si="5"/>
        <v>1000</v>
      </c>
      <c r="D363" s="34"/>
      <c r="E363" s="34">
        <f>Factures!E377</f>
        <v>0</v>
      </c>
      <c r="F363" s="190">
        <f>Factures!A377</f>
        <v>0</v>
      </c>
      <c r="G363" s="191">
        <f>Factures!B377</f>
        <v>0</v>
      </c>
      <c r="H363" s="194">
        <f>Factures!F377</f>
        <v>0</v>
      </c>
      <c r="I363" s="34">
        <f>Factures!N377</f>
        <v>0</v>
      </c>
      <c r="J363" s="198"/>
      <c r="K363" s="192">
        <f>Factures!O377</f>
        <v>0</v>
      </c>
      <c r="L363" s="192"/>
      <c r="M363" s="198">
        <f ca="1">Factures!B$13</f>
        <v>46067</v>
      </c>
      <c r="N363" s="193" t="str">
        <f>Factures!A$11</f>
        <v>Facture</v>
      </c>
      <c r="O363" s="192"/>
      <c r="P363" s="192"/>
      <c r="Q363" s="192"/>
      <c r="R363" s="198"/>
      <c r="S363" s="193"/>
      <c r="T363" s="193"/>
    </row>
    <row r="364" s="179" customFormat="1" hidden="1" spans="1:20">
      <c r="A364" s="193">
        <f>Factures!C378</f>
        <v>0</v>
      </c>
      <c r="B364" s="34"/>
      <c r="C364" s="31">
        <f t="shared" si="5"/>
        <v>1000</v>
      </c>
      <c r="D364" s="34"/>
      <c r="E364" s="34">
        <f>Factures!E378</f>
        <v>0</v>
      </c>
      <c r="F364" s="190">
        <f>Factures!A378</f>
        <v>0</v>
      </c>
      <c r="G364" s="191">
        <f>Factures!B378</f>
        <v>0</v>
      </c>
      <c r="H364" s="194">
        <f>Factures!F378</f>
        <v>0</v>
      </c>
      <c r="I364" s="34">
        <f>Factures!N378</f>
        <v>0</v>
      </c>
      <c r="J364" s="198"/>
      <c r="K364" s="192">
        <f>Factures!O378</f>
        <v>0</v>
      </c>
      <c r="L364" s="192"/>
      <c r="M364" s="198">
        <f ca="1">Factures!B$13</f>
        <v>46067</v>
      </c>
      <c r="N364" s="193" t="str">
        <f>Factures!A$11</f>
        <v>Facture</v>
      </c>
      <c r="O364" s="192"/>
      <c r="P364" s="192"/>
      <c r="Q364" s="192"/>
      <c r="R364" s="198"/>
      <c r="S364" s="193"/>
      <c r="T364" s="193"/>
    </row>
    <row r="365" s="179" customFormat="1" hidden="1" spans="1:20">
      <c r="A365" s="193">
        <f>Factures!C379</f>
        <v>0</v>
      </c>
      <c r="B365" s="34"/>
      <c r="C365" s="31">
        <f t="shared" si="5"/>
        <v>1000</v>
      </c>
      <c r="D365" s="34"/>
      <c r="E365" s="34">
        <f>Factures!E379</f>
        <v>0</v>
      </c>
      <c r="F365" s="190">
        <f>Factures!A379</f>
        <v>0</v>
      </c>
      <c r="G365" s="191">
        <f>Factures!B379</f>
        <v>0</v>
      </c>
      <c r="H365" s="194">
        <f>Factures!F379</f>
        <v>0</v>
      </c>
      <c r="I365" s="34">
        <f>Factures!N379</f>
        <v>0</v>
      </c>
      <c r="J365" s="198"/>
      <c r="K365" s="192">
        <f>Factures!O379</f>
        <v>0</v>
      </c>
      <c r="L365" s="192"/>
      <c r="M365" s="198">
        <f ca="1">Factures!B$13</f>
        <v>46067</v>
      </c>
      <c r="N365" s="193" t="str">
        <f>Factures!A$11</f>
        <v>Facture</v>
      </c>
      <c r="O365" s="192"/>
      <c r="P365" s="192"/>
      <c r="Q365" s="192"/>
      <c r="R365" s="198"/>
      <c r="S365" s="193"/>
      <c r="T365" s="193"/>
    </row>
    <row r="366" s="179" customFormat="1" hidden="1" spans="1:20">
      <c r="A366" s="193">
        <f>Factures!C380</f>
        <v>0</v>
      </c>
      <c r="B366" s="34"/>
      <c r="C366" s="31">
        <f t="shared" si="5"/>
        <v>1000</v>
      </c>
      <c r="D366" s="34"/>
      <c r="E366" s="34">
        <f>Factures!E380</f>
        <v>0</v>
      </c>
      <c r="F366" s="190">
        <f>Factures!A380</f>
        <v>0</v>
      </c>
      <c r="G366" s="191">
        <f>Factures!B380</f>
        <v>0</v>
      </c>
      <c r="H366" s="194">
        <f>Factures!F380</f>
        <v>0</v>
      </c>
      <c r="I366" s="34">
        <f>Factures!N380</f>
        <v>0</v>
      </c>
      <c r="J366" s="198"/>
      <c r="K366" s="192">
        <f>Factures!O380</f>
        <v>0</v>
      </c>
      <c r="L366" s="192"/>
      <c r="M366" s="198">
        <f ca="1">Factures!B$13</f>
        <v>46067</v>
      </c>
      <c r="N366" s="193" t="str">
        <f>Factures!A$11</f>
        <v>Facture</v>
      </c>
      <c r="O366" s="192"/>
      <c r="P366" s="192"/>
      <c r="Q366" s="192"/>
      <c r="R366" s="198"/>
      <c r="S366" s="193"/>
      <c r="T366" s="193"/>
    </row>
    <row r="367" s="179" customFormat="1" hidden="1" spans="1:20">
      <c r="A367" s="193">
        <f>Factures!C381</f>
        <v>0</v>
      </c>
      <c r="B367" s="34"/>
      <c r="C367" s="31">
        <f t="shared" si="5"/>
        <v>1000</v>
      </c>
      <c r="D367" s="34"/>
      <c r="E367" s="34">
        <f>Factures!E381</f>
        <v>0</v>
      </c>
      <c r="F367" s="190">
        <f>Factures!A381</f>
        <v>0</v>
      </c>
      <c r="G367" s="191">
        <f>Factures!B381</f>
        <v>0</v>
      </c>
      <c r="H367" s="194">
        <f>Factures!F381</f>
        <v>0</v>
      </c>
      <c r="I367" s="34">
        <f>Factures!N381</f>
        <v>0</v>
      </c>
      <c r="J367" s="198"/>
      <c r="K367" s="192">
        <f>Factures!O381</f>
        <v>0</v>
      </c>
      <c r="L367" s="192"/>
      <c r="M367" s="198">
        <f ca="1">Factures!B$13</f>
        <v>46067</v>
      </c>
      <c r="N367" s="193" t="str">
        <f>Factures!A$11</f>
        <v>Facture</v>
      </c>
      <c r="O367" s="192"/>
      <c r="P367" s="192"/>
      <c r="Q367" s="192"/>
      <c r="R367" s="198"/>
      <c r="S367" s="193"/>
      <c r="T367" s="193"/>
    </row>
    <row r="368" s="179" customFormat="1" hidden="1" spans="1:20">
      <c r="A368" s="193">
        <f>Factures!C382</f>
        <v>0</v>
      </c>
      <c r="B368" s="34"/>
      <c r="C368" s="31">
        <f t="shared" si="5"/>
        <v>1000</v>
      </c>
      <c r="D368" s="34"/>
      <c r="E368" s="34">
        <f>Factures!E382</f>
        <v>0</v>
      </c>
      <c r="F368" s="190">
        <f>Factures!A382</f>
        <v>0</v>
      </c>
      <c r="G368" s="191">
        <f>Factures!B382</f>
        <v>0</v>
      </c>
      <c r="H368" s="194">
        <f>Factures!F382</f>
        <v>0</v>
      </c>
      <c r="I368" s="34">
        <f>Factures!N382</f>
        <v>0</v>
      </c>
      <c r="J368" s="198"/>
      <c r="K368" s="192">
        <f>Factures!O382</f>
        <v>0</v>
      </c>
      <c r="L368" s="192"/>
      <c r="M368" s="198">
        <f ca="1">Factures!B$13</f>
        <v>46067</v>
      </c>
      <c r="N368" s="193" t="str">
        <f>Factures!A$11</f>
        <v>Facture</v>
      </c>
      <c r="O368" s="192"/>
      <c r="P368" s="192"/>
      <c r="Q368" s="192"/>
      <c r="R368" s="198"/>
      <c r="S368" s="193"/>
      <c r="T368" s="193"/>
    </row>
    <row r="369" s="179" customFormat="1" hidden="1" spans="1:20">
      <c r="A369" s="193">
        <f>Factures!C383</f>
        <v>0</v>
      </c>
      <c r="B369" s="34"/>
      <c r="C369" s="31">
        <f t="shared" si="5"/>
        <v>1000</v>
      </c>
      <c r="D369" s="34"/>
      <c r="E369" s="34">
        <f>Factures!E383</f>
        <v>0</v>
      </c>
      <c r="F369" s="190">
        <f>Factures!A383</f>
        <v>0</v>
      </c>
      <c r="G369" s="191">
        <f>Factures!B383</f>
        <v>0</v>
      </c>
      <c r="H369" s="194">
        <f>Factures!F383</f>
        <v>0</v>
      </c>
      <c r="I369" s="34">
        <f>Factures!N383</f>
        <v>0</v>
      </c>
      <c r="J369" s="198"/>
      <c r="K369" s="192">
        <f>Factures!O383</f>
        <v>0</v>
      </c>
      <c r="L369" s="192"/>
      <c r="M369" s="198">
        <f ca="1">Factures!B$13</f>
        <v>46067</v>
      </c>
      <c r="N369" s="193" t="str">
        <f>Factures!A$11</f>
        <v>Facture</v>
      </c>
      <c r="O369" s="192"/>
      <c r="P369" s="192"/>
      <c r="Q369" s="192"/>
      <c r="R369" s="198"/>
      <c r="S369" s="193"/>
      <c r="T369" s="193"/>
    </row>
    <row r="370" s="179" customFormat="1" hidden="1" spans="1:20">
      <c r="A370" s="193">
        <f>Factures!C384</f>
        <v>0</v>
      </c>
      <c r="B370" s="34"/>
      <c r="C370" s="31">
        <f t="shared" si="5"/>
        <v>1000</v>
      </c>
      <c r="D370" s="34"/>
      <c r="E370" s="34">
        <f>Factures!E384</f>
        <v>0</v>
      </c>
      <c r="F370" s="190">
        <f>Factures!A384</f>
        <v>0</v>
      </c>
      <c r="G370" s="191">
        <f>Factures!B384</f>
        <v>0</v>
      </c>
      <c r="H370" s="194">
        <f>Factures!F384</f>
        <v>0</v>
      </c>
      <c r="I370" s="34">
        <f>Factures!N384</f>
        <v>0</v>
      </c>
      <c r="J370" s="198"/>
      <c r="K370" s="192">
        <f>Factures!O384</f>
        <v>0</v>
      </c>
      <c r="L370" s="192"/>
      <c r="M370" s="198">
        <f ca="1">Factures!B$13</f>
        <v>46067</v>
      </c>
      <c r="N370" s="193" t="str">
        <f>Factures!A$11</f>
        <v>Facture</v>
      </c>
      <c r="O370" s="192"/>
      <c r="P370" s="192"/>
      <c r="Q370" s="192"/>
      <c r="R370" s="198"/>
      <c r="S370" s="193"/>
      <c r="T370" s="193"/>
    </row>
    <row r="371" s="179" customFormat="1" hidden="1" spans="1:20">
      <c r="A371" s="193">
        <f>Factures!C385</f>
        <v>0</v>
      </c>
      <c r="B371" s="34"/>
      <c r="C371" s="31">
        <f t="shared" si="5"/>
        <v>1000</v>
      </c>
      <c r="D371" s="34"/>
      <c r="E371" s="34">
        <f>Factures!E385</f>
        <v>0</v>
      </c>
      <c r="F371" s="190">
        <f>Factures!A385</f>
        <v>0</v>
      </c>
      <c r="G371" s="191">
        <f>Factures!B385</f>
        <v>0</v>
      </c>
      <c r="H371" s="194">
        <f>Factures!F385</f>
        <v>0</v>
      </c>
      <c r="I371" s="34">
        <f>Factures!N385</f>
        <v>0</v>
      </c>
      <c r="J371" s="198"/>
      <c r="K371" s="192">
        <f>Factures!O385</f>
        <v>0</v>
      </c>
      <c r="L371" s="192"/>
      <c r="M371" s="198">
        <f ca="1">Factures!B$13</f>
        <v>46067</v>
      </c>
      <c r="N371" s="193" t="str">
        <f>Factures!A$11</f>
        <v>Facture</v>
      </c>
      <c r="O371" s="192"/>
      <c r="P371" s="192"/>
      <c r="Q371" s="192"/>
      <c r="R371" s="198"/>
      <c r="S371" s="193"/>
      <c r="T371" s="193"/>
    </row>
    <row r="372" s="179" customFormat="1" hidden="1" spans="1:20">
      <c r="A372" s="193">
        <f>Factures!C386</f>
        <v>0</v>
      </c>
      <c r="B372" s="34"/>
      <c r="C372" s="31">
        <f t="shared" si="5"/>
        <v>1000</v>
      </c>
      <c r="D372" s="34"/>
      <c r="E372" s="34">
        <f>Factures!E386</f>
        <v>0</v>
      </c>
      <c r="F372" s="190">
        <f>Factures!A386</f>
        <v>0</v>
      </c>
      <c r="G372" s="191">
        <f>Factures!B386</f>
        <v>0</v>
      </c>
      <c r="H372" s="194">
        <f>Factures!F386</f>
        <v>0</v>
      </c>
      <c r="I372" s="34">
        <f>Factures!N386</f>
        <v>0</v>
      </c>
      <c r="J372" s="198"/>
      <c r="K372" s="192">
        <f>Factures!O386</f>
        <v>0</v>
      </c>
      <c r="L372" s="192"/>
      <c r="M372" s="198">
        <f ca="1">Factures!B$13</f>
        <v>46067</v>
      </c>
      <c r="N372" s="193" t="str">
        <f>Factures!A$11</f>
        <v>Facture</v>
      </c>
      <c r="O372" s="192"/>
      <c r="P372" s="192"/>
      <c r="Q372" s="192"/>
      <c r="R372" s="198"/>
      <c r="S372" s="193"/>
      <c r="T372" s="193"/>
    </row>
    <row r="373" s="179" customFormat="1" hidden="1" spans="1:20">
      <c r="A373" s="193">
        <f>Factures!C387</f>
        <v>0</v>
      </c>
      <c r="B373" s="34"/>
      <c r="C373" s="31">
        <f t="shared" si="5"/>
        <v>1000</v>
      </c>
      <c r="D373" s="34"/>
      <c r="E373" s="34">
        <f>Factures!E387</f>
        <v>0</v>
      </c>
      <c r="F373" s="190">
        <f>Factures!A387</f>
        <v>0</v>
      </c>
      <c r="G373" s="191">
        <f>Factures!B387</f>
        <v>0</v>
      </c>
      <c r="H373" s="194">
        <f>Factures!F387</f>
        <v>0</v>
      </c>
      <c r="I373" s="34">
        <f>Factures!N387</f>
        <v>0</v>
      </c>
      <c r="J373" s="198"/>
      <c r="K373" s="192">
        <f>Factures!O387</f>
        <v>0</v>
      </c>
      <c r="L373" s="192"/>
      <c r="M373" s="198">
        <f ca="1">Factures!B$13</f>
        <v>46067</v>
      </c>
      <c r="N373" s="193" t="str">
        <f>Factures!A$11</f>
        <v>Facture</v>
      </c>
      <c r="O373" s="192"/>
      <c r="P373" s="192"/>
      <c r="Q373" s="192"/>
      <c r="R373" s="198"/>
      <c r="S373" s="193"/>
      <c r="T373" s="193"/>
    </row>
    <row r="374" s="179" customFormat="1" hidden="1" spans="1:20">
      <c r="A374" s="193">
        <f>Factures!C388</f>
        <v>0</v>
      </c>
      <c r="B374" s="34"/>
      <c r="C374" s="31">
        <f t="shared" si="5"/>
        <v>1000</v>
      </c>
      <c r="D374" s="34"/>
      <c r="E374" s="34">
        <f>Factures!E388</f>
        <v>0</v>
      </c>
      <c r="F374" s="190">
        <f>Factures!A388</f>
        <v>0</v>
      </c>
      <c r="G374" s="191">
        <f>Factures!B388</f>
        <v>0</v>
      </c>
      <c r="H374" s="194">
        <f>Factures!F388</f>
        <v>0</v>
      </c>
      <c r="I374" s="34">
        <f>Factures!N388</f>
        <v>0</v>
      </c>
      <c r="J374" s="198"/>
      <c r="K374" s="192">
        <f>Factures!O388</f>
        <v>0</v>
      </c>
      <c r="L374" s="192"/>
      <c r="M374" s="198">
        <f ca="1">Factures!B$13</f>
        <v>46067</v>
      </c>
      <c r="N374" s="193" t="str">
        <f>Factures!A$11</f>
        <v>Facture</v>
      </c>
      <c r="O374" s="192"/>
      <c r="P374" s="192"/>
      <c r="Q374" s="192"/>
      <c r="R374" s="198"/>
      <c r="S374" s="193"/>
      <c r="T374" s="193"/>
    </row>
    <row r="375" s="179" customFormat="1" hidden="1" spans="1:20">
      <c r="A375" s="193">
        <f>Factures!C389</f>
        <v>0</v>
      </c>
      <c r="B375" s="34"/>
      <c r="C375" s="31">
        <f t="shared" si="5"/>
        <v>1000</v>
      </c>
      <c r="D375" s="34"/>
      <c r="E375" s="34">
        <f>Factures!E389</f>
        <v>0</v>
      </c>
      <c r="F375" s="190">
        <f>Factures!A389</f>
        <v>0</v>
      </c>
      <c r="G375" s="191">
        <f>Factures!B389</f>
        <v>0</v>
      </c>
      <c r="H375" s="194">
        <f>Factures!F389</f>
        <v>0</v>
      </c>
      <c r="I375" s="34">
        <f>Factures!N389</f>
        <v>0</v>
      </c>
      <c r="J375" s="198"/>
      <c r="K375" s="192">
        <f>Factures!O389</f>
        <v>0</v>
      </c>
      <c r="L375" s="192"/>
      <c r="M375" s="198">
        <f ca="1">Factures!B$13</f>
        <v>46067</v>
      </c>
      <c r="N375" s="193" t="str">
        <f>Factures!A$11</f>
        <v>Facture</v>
      </c>
      <c r="O375" s="192"/>
      <c r="P375" s="192"/>
      <c r="Q375" s="192"/>
      <c r="R375" s="198"/>
      <c r="S375" s="193"/>
      <c r="T375" s="193"/>
    </row>
    <row r="376" s="179" customFormat="1" hidden="1" spans="1:20">
      <c r="A376" s="193">
        <f>Factures!C390</f>
        <v>0</v>
      </c>
      <c r="B376" s="34"/>
      <c r="C376" s="31">
        <f t="shared" si="5"/>
        <v>1000</v>
      </c>
      <c r="D376" s="34"/>
      <c r="E376" s="34">
        <f>Factures!E390</f>
        <v>0</v>
      </c>
      <c r="F376" s="190">
        <f>Factures!A390</f>
        <v>0</v>
      </c>
      <c r="G376" s="191">
        <f>Factures!B390</f>
        <v>0</v>
      </c>
      <c r="H376" s="194">
        <f>Factures!F390</f>
        <v>0</v>
      </c>
      <c r="I376" s="34">
        <f>Factures!N390</f>
        <v>0</v>
      </c>
      <c r="J376" s="198"/>
      <c r="K376" s="192">
        <f>Factures!O390</f>
        <v>0</v>
      </c>
      <c r="L376" s="192"/>
      <c r="M376" s="198">
        <f ca="1">Factures!B$13</f>
        <v>46067</v>
      </c>
      <c r="N376" s="193" t="str">
        <f>Factures!A$11</f>
        <v>Facture</v>
      </c>
      <c r="O376" s="192"/>
      <c r="P376" s="192"/>
      <c r="Q376" s="192"/>
      <c r="R376" s="198"/>
      <c r="S376" s="193"/>
      <c r="T376" s="193"/>
    </row>
    <row r="377" s="179" customFormat="1" hidden="1" spans="1:20">
      <c r="A377" s="193">
        <f>Factures!C391</f>
        <v>0</v>
      </c>
      <c r="B377" s="34"/>
      <c r="C377" s="31">
        <f t="shared" si="5"/>
        <v>1000</v>
      </c>
      <c r="D377" s="34"/>
      <c r="E377" s="34">
        <f>Factures!E391</f>
        <v>0</v>
      </c>
      <c r="F377" s="190">
        <f>Factures!A391</f>
        <v>0</v>
      </c>
      <c r="G377" s="191">
        <f>Factures!B391</f>
        <v>0</v>
      </c>
      <c r="H377" s="194">
        <f>Factures!F391</f>
        <v>0</v>
      </c>
      <c r="I377" s="34">
        <f>Factures!N391</f>
        <v>0</v>
      </c>
      <c r="J377" s="198"/>
      <c r="K377" s="192">
        <f>Factures!O391</f>
        <v>0</v>
      </c>
      <c r="L377" s="192"/>
      <c r="M377" s="198">
        <f ca="1">Factures!B$13</f>
        <v>46067</v>
      </c>
      <c r="N377" s="193" t="str">
        <f>Factures!A$11</f>
        <v>Facture</v>
      </c>
      <c r="O377" s="192"/>
      <c r="P377" s="192"/>
      <c r="Q377" s="192"/>
      <c r="R377" s="198"/>
      <c r="S377" s="193"/>
      <c r="T377" s="193"/>
    </row>
    <row r="378" s="179" customFormat="1" hidden="1" spans="1:20">
      <c r="A378" s="193">
        <f>Factures!C392</f>
        <v>0</v>
      </c>
      <c r="B378" s="34"/>
      <c r="C378" s="31">
        <f t="shared" si="5"/>
        <v>1000</v>
      </c>
      <c r="D378" s="34"/>
      <c r="E378" s="34">
        <f>Factures!E392</f>
        <v>0</v>
      </c>
      <c r="F378" s="190">
        <f>Factures!A392</f>
        <v>0</v>
      </c>
      <c r="G378" s="191">
        <f>Factures!B392</f>
        <v>0</v>
      </c>
      <c r="H378" s="194">
        <f>Factures!F392</f>
        <v>0</v>
      </c>
      <c r="I378" s="34">
        <f>Factures!N392</f>
        <v>0</v>
      </c>
      <c r="J378" s="198"/>
      <c r="K378" s="192">
        <f>Factures!O392</f>
        <v>0</v>
      </c>
      <c r="L378" s="192"/>
      <c r="M378" s="198">
        <f ca="1">Factures!B$13</f>
        <v>46067</v>
      </c>
      <c r="N378" s="193" t="str">
        <f>Factures!A$11</f>
        <v>Facture</v>
      </c>
      <c r="O378" s="192"/>
      <c r="P378" s="192"/>
      <c r="Q378" s="192"/>
      <c r="R378" s="198"/>
      <c r="S378" s="193"/>
      <c r="T378" s="193"/>
    </row>
    <row r="379" s="179" customFormat="1" hidden="1" spans="1:20">
      <c r="A379" s="193">
        <f>Factures!C393</f>
        <v>0</v>
      </c>
      <c r="B379" s="34"/>
      <c r="C379" s="31">
        <f t="shared" si="5"/>
        <v>1000</v>
      </c>
      <c r="D379" s="34"/>
      <c r="E379" s="34">
        <f>Factures!E393</f>
        <v>0</v>
      </c>
      <c r="F379" s="190">
        <f>Factures!A393</f>
        <v>0</v>
      </c>
      <c r="G379" s="191">
        <f>Factures!B393</f>
        <v>0</v>
      </c>
      <c r="H379" s="194">
        <f>Factures!F393</f>
        <v>0</v>
      </c>
      <c r="I379" s="34">
        <f>Factures!N393</f>
        <v>0</v>
      </c>
      <c r="J379" s="198"/>
      <c r="K379" s="192">
        <f>Factures!O393</f>
        <v>0</v>
      </c>
      <c r="L379" s="192"/>
      <c r="M379" s="198">
        <f ca="1">Factures!B$13</f>
        <v>46067</v>
      </c>
      <c r="N379" s="193" t="str">
        <f>Factures!A$11</f>
        <v>Facture</v>
      </c>
      <c r="O379" s="192"/>
      <c r="P379" s="192"/>
      <c r="Q379" s="192"/>
      <c r="R379" s="198"/>
      <c r="S379" s="193"/>
      <c r="T379" s="193"/>
    </row>
    <row r="380" s="179" customFormat="1" hidden="1" spans="1:20">
      <c r="A380" s="193">
        <f>Factures!C394</f>
        <v>0</v>
      </c>
      <c r="B380" s="34"/>
      <c r="C380" s="31">
        <f t="shared" si="5"/>
        <v>1000</v>
      </c>
      <c r="D380" s="34"/>
      <c r="E380" s="34">
        <f>Factures!E394</f>
        <v>0</v>
      </c>
      <c r="F380" s="190">
        <f>Factures!A394</f>
        <v>0</v>
      </c>
      <c r="G380" s="191">
        <f>Factures!B394</f>
        <v>0</v>
      </c>
      <c r="H380" s="194">
        <f>Factures!F394</f>
        <v>0</v>
      </c>
      <c r="I380" s="34">
        <f>Factures!N394</f>
        <v>0</v>
      </c>
      <c r="J380" s="198"/>
      <c r="K380" s="192">
        <f>Factures!O394</f>
        <v>0</v>
      </c>
      <c r="L380" s="192"/>
      <c r="M380" s="198">
        <f ca="1">Factures!B$13</f>
        <v>46067</v>
      </c>
      <c r="N380" s="193" t="str">
        <f>Factures!A$11</f>
        <v>Facture</v>
      </c>
      <c r="O380" s="192"/>
      <c r="P380" s="192"/>
      <c r="Q380" s="192"/>
      <c r="R380" s="198"/>
      <c r="S380" s="193"/>
      <c r="T380" s="193"/>
    </row>
    <row r="381" s="179" customFormat="1" hidden="1" spans="1:20">
      <c r="A381" s="193">
        <f>Factures!C395</f>
        <v>0</v>
      </c>
      <c r="B381" s="34"/>
      <c r="C381" s="31">
        <f t="shared" si="5"/>
        <v>1000</v>
      </c>
      <c r="D381" s="34"/>
      <c r="E381" s="34">
        <f>Factures!E395</f>
        <v>0</v>
      </c>
      <c r="F381" s="190">
        <f>Factures!A395</f>
        <v>0</v>
      </c>
      <c r="G381" s="191">
        <f>Factures!B395</f>
        <v>0</v>
      </c>
      <c r="H381" s="194">
        <f>Factures!F395</f>
        <v>0</v>
      </c>
      <c r="I381" s="34">
        <f>Factures!N395</f>
        <v>0</v>
      </c>
      <c r="J381" s="198"/>
      <c r="K381" s="192">
        <f>Factures!O395</f>
        <v>0</v>
      </c>
      <c r="L381" s="192"/>
      <c r="M381" s="198">
        <f ca="1">Factures!B$13</f>
        <v>46067</v>
      </c>
      <c r="N381" s="193" t="str">
        <f>Factures!A$11</f>
        <v>Facture</v>
      </c>
      <c r="O381" s="192"/>
      <c r="P381" s="192"/>
      <c r="Q381" s="192"/>
      <c r="R381" s="198"/>
      <c r="S381" s="193"/>
      <c r="T381" s="193"/>
    </row>
    <row r="382" s="179" customFormat="1" hidden="1" spans="1:20">
      <c r="A382" s="193">
        <f>Factures!C396</f>
        <v>0</v>
      </c>
      <c r="B382" s="34"/>
      <c r="C382" s="31">
        <f t="shared" si="5"/>
        <v>1000</v>
      </c>
      <c r="D382" s="34"/>
      <c r="E382" s="34">
        <f>Factures!E396</f>
        <v>0</v>
      </c>
      <c r="F382" s="190">
        <f>Factures!A396</f>
        <v>0</v>
      </c>
      <c r="G382" s="191">
        <f>Factures!B396</f>
        <v>0</v>
      </c>
      <c r="H382" s="194">
        <f>Factures!F396</f>
        <v>0</v>
      </c>
      <c r="I382" s="34">
        <f>Factures!N396</f>
        <v>0</v>
      </c>
      <c r="J382" s="198"/>
      <c r="K382" s="192">
        <f>Factures!O396</f>
        <v>0</v>
      </c>
      <c r="L382" s="192"/>
      <c r="M382" s="198">
        <f ca="1">Factures!B$13</f>
        <v>46067</v>
      </c>
      <c r="N382" s="193" t="str">
        <f>Factures!A$11</f>
        <v>Facture</v>
      </c>
      <c r="O382" s="192"/>
      <c r="P382" s="192"/>
      <c r="Q382" s="192"/>
      <c r="R382" s="198"/>
      <c r="S382" s="193"/>
      <c r="T382" s="193"/>
    </row>
    <row r="383" s="179" customFormat="1" hidden="1" spans="1:20">
      <c r="A383" s="193">
        <f>Factures!C397</f>
        <v>0</v>
      </c>
      <c r="B383" s="34"/>
      <c r="C383" s="31">
        <f t="shared" si="5"/>
        <v>1000</v>
      </c>
      <c r="D383" s="34"/>
      <c r="E383" s="34">
        <f>Factures!E397</f>
        <v>0</v>
      </c>
      <c r="F383" s="190">
        <f>Factures!A397</f>
        <v>0</v>
      </c>
      <c r="G383" s="191">
        <f>Factures!B397</f>
        <v>0</v>
      </c>
      <c r="H383" s="194">
        <f>Factures!F397</f>
        <v>0</v>
      </c>
      <c r="I383" s="34">
        <f>Factures!N397</f>
        <v>0</v>
      </c>
      <c r="J383" s="198"/>
      <c r="K383" s="192">
        <f>Factures!O397</f>
        <v>0</v>
      </c>
      <c r="L383" s="192"/>
      <c r="M383" s="198">
        <f ca="1">Factures!B$13</f>
        <v>46067</v>
      </c>
      <c r="N383" s="193" t="str">
        <f>Factures!A$11</f>
        <v>Facture</v>
      </c>
      <c r="O383" s="192"/>
      <c r="P383" s="192"/>
      <c r="Q383" s="192"/>
      <c r="R383" s="198"/>
      <c r="S383" s="193"/>
      <c r="T383" s="193"/>
    </row>
    <row r="384" s="179" customFormat="1" hidden="1" spans="1:20">
      <c r="A384" s="193">
        <f>Factures!C398</f>
        <v>0</v>
      </c>
      <c r="B384" s="34"/>
      <c r="C384" s="31">
        <f t="shared" si="5"/>
        <v>1000</v>
      </c>
      <c r="D384" s="34"/>
      <c r="E384" s="34">
        <f>Factures!E398</f>
        <v>0</v>
      </c>
      <c r="F384" s="190">
        <f>Factures!A398</f>
        <v>0</v>
      </c>
      <c r="G384" s="191">
        <f>Factures!B398</f>
        <v>0</v>
      </c>
      <c r="H384" s="194">
        <f>Factures!F398</f>
        <v>0</v>
      </c>
      <c r="I384" s="34">
        <f>Factures!N398</f>
        <v>0</v>
      </c>
      <c r="J384" s="198"/>
      <c r="K384" s="192">
        <f>Factures!O398</f>
        <v>0</v>
      </c>
      <c r="L384" s="192"/>
      <c r="M384" s="198">
        <f ca="1">Factures!B$13</f>
        <v>46067</v>
      </c>
      <c r="N384" s="193" t="str">
        <f>Factures!A$11</f>
        <v>Facture</v>
      </c>
      <c r="O384" s="192"/>
      <c r="P384" s="192"/>
      <c r="Q384" s="192"/>
      <c r="R384" s="198"/>
      <c r="S384" s="193"/>
      <c r="T384" s="193"/>
    </row>
    <row r="385" s="179" customFormat="1" hidden="1" spans="1:20">
      <c r="A385" s="193">
        <f>Factures!C399</f>
        <v>0</v>
      </c>
      <c r="B385" s="34"/>
      <c r="C385" s="31">
        <f t="shared" si="5"/>
        <v>1000</v>
      </c>
      <c r="D385" s="34"/>
      <c r="E385" s="34">
        <f>Factures!E399</f>
        <v>0</v>
      </c>
      <c r="F385" s="190">
        <f>Factures!A399</f>
        <v>0</v>
      </c>
      <c r="G385" s="191">
        <f>Factures!B399</f>
        <v>0</v>
      </c>
      <c r="H385" s="194">
        <f>Factures!F399</f>
        <v>0</v>
      </c>
      <c r="I385" s="34">
        <f>Factures!N399</f>
        <v>0</v>
      </c>
      <c r="J385" s="198"/>
      <c r="K385" s="192">
        <f>Factures!O399</f>
        <v>0</v>
      </c>
      <c r="L385" s="192"/>
      <c r="M385" s="198">
        <f ca="1">Factures!B$13</f>
        <v>46067</v>
      </c>
      <c r="N385" s="193" t="str">
        <f>Factures!A$11</f>
        <v>Facture</v>
      </c>
      <c r="O385" s="192"/>
      <c r="P385" s="192"/>
      <c r="Q385" s="192"/>
      <c r="R385" s="198"/>
      <c r="S385" s="193"/>
      <c r="T385" s="193"/>
    </row>
    <row r="386" s="179" customFormat="1" hidden="1" spans="1:20">
      <c r="A386" s="193">
        <f>Factures!C400</f>
        <v>0</v>
      </c>
      <c r="B386" s="34"/>
      <c r="C386" s="31">
        <f t="shared" si="5"/>
        <v>1000</v>
      </c>
      <c r="D386" s="34"/>
      <c r="E386" s="34">
        <f>Factures!E400</f>
        <v>0</v>
      </c>
      <c r="F386" s="190">
        <f>Factures!A400</f>
        <v>0</v>
      </c>
      <c r="G386" s="191">
        <f>Factures!B400</f>
        <v>0</v>
      </c>
      <c r="H386" s="194">
        <f>Factures!F400</f>
        <v>0</v>
      </c>
      <c r="I386" s="34">
        <f>Factures!N400</f>
        <v>0</v>
      </c>
      <c r="J386" s="198"/>
      <c r="K386" s="192">
        <f>Factures!O400</f>
        <v>0</v>
      </c>
      <c r="L386" s="192"/>
      <c r="M386" s="198">
        <f ca="1">Factures!B$13</f>
        <v>46067</v>
      </c>
      <c r="N386" s="193" t="str">
        <f>Factures!A$11</f>
        <v>Facture</v>
      </c>
      <c r="O386" s="192"/>
      <c r="P386" s="192"/>
      <c r="Q386" s="192"/>
      <c r="R386" s="198"/>
      <c r="S386" s="193"/>
      <c r="T386" s="193"/>
    </row>
    <row r="387" s="179" customFormat="1" hidden="1" spans="1:20">
      <c r="A387" s="193">
        <f>Factures!C401</f>
        <v>0</v>
      </c>
      <c r="B387" s="34"/>
      <c r="C387" s="31">
        <f t="shared" ref="C387:C450" si="6">C$2</f>
        <v>1000</v>
      </c>
      <c r="D387" s="34"/>
      <c r="E387" s="34">
        <f>Factures!E401</f>
        <v>0</v>
      </c>
      <c r="F387" s="190">
        <f>Factures!A401</f>
        <v>0</v>
      </c>
      <c r="G387" s="191">
        <f>Factures!B401</f>
        <v>0</v>
      </c>
      <c r="H387" s="194">
        <f>Factures!F401</f>
        <v>0</v>
      </c>
      <c r="I387" s="34">
        <f>Factures!N401</f>
        <v>0</v>
      </c>
      <c r="J387" s="198"/>
      <c r="K387" s="192">
        <f>Factures!O401</f>
        <v>0</v>
      </c>
      <c r="L387" s="192"/>
      <c r="M387" s="198">
        <f ca="1">Factures!B$13</f>
        <v>46067</v>
      </c>
      <c r="N387" s="193" t="str">
        <f>Factures!A$11</f>
        <v>Facture</v>
      </c>
      <c r="O387" s="192"/>
      <c r="P387" s="192"/>
      <c r="Q387" s="192"/>
      <c r="R387" s="198"/>
      <c r="S387" s="193"/>
      <c r="T387" s="193"/>
    </row>
    <row r="388" s="179" customFormat="1" hidden="1" spans="1:20">
      <c r="A388" s="193">
        <f>Factures!C402</f>
        <v>0</v>
      </c>
      <c r="B388" s="34"/>
      <c r="C388" s="31">
        <f t="shared" si="6"/>
        <v>1000</v>
      </c>
      <c r="D388" s="34"/>
      <c r="E388" s="34">
        <f>Factures!E402</f>
        <v>0</v>
      </c>
      <c r="F388" s="190">
        <f>Factures!A402</f>
        <v>0</v>
      </c>
      <c r="G388" s="191">
        <f>Factures!B402</f>
        <v>0</v>
      </c>
      <c r="H388" s="194">
        <f>Factures!F402</f>
        <v>0</v>
      </c>
      <c r="I388" s="34">
        <f>Factures!N402</f>
        <v>0</v>
      </c>
      <c r="J388" s="198"/>
      <c r="K388" s="192">
        <f>Factures!O402</f>
        <v>0</v>
      </c>
      <c r="L388" s="192"/>
      <c r="M388" s="198">
        <f ca="1">Factures!B$13</f>
        <v>46067</v>
      </c>
      <c r="N388" s="193" t="str">
        <f>Factures!A$11</f>
        <v>Facture</v>
      </c>
      <c r="O388" s="192"/>
      <c r="P388" s="192"/>
      <c r="Q388" s="192"/>
      <c r="R388" s="198"/>
      <c r="S388" s="193"/>
      <c r="T388" s="193"/>
    </row>
    <row r="389" s="179" customFormat="1" hidden="1" spans="1:20">
      <c r="A389" s="193">
        <f>Factures!C403</f>
        <v>0</v>
      </c>
      <c r="B389" s="34"/>
      <c r="C389" s="31">
        <f t="shared" si="6"/>
        <v>1000</v>
      </c>
      <c r="D389" s="34"/>
      <c r="E389" s="34">
        <f>Factures!E403</f>
        <v>0</v>
      </c>
      <c r="F389" s="190">
        <f>Factures!A403</f>
        <v>0</v>
      </c>
      <c r="G389" s="191">
        <f>Factures!B403</f>
        <v>0</v>
      </c>
      <c r="H389" s="194">
        <f>Factures!F403</f>
        <v>0</v>
      </c>
      <c r="I389" s="34">
        <f>Factures!N403</f>
        <v>0</v>
      </c>
      <c r="J389" s="198"/>
      <c r="K389" s="192">
        <f>Factures!O403</f>
        <v>0</v>
      </c>
      <c r="L389" s="192"/>
      <c r="M389" s="198">
        <f ca="1">Factures!B$13</f>
        <v>46067</v>
      </c>
      <c r="N389" s="193" t="str">
        <f>Factures!A$11</f>
        <v>Facture</v>
      </c>
      <c r="O389" s="192"/>
      <c r="P389" s="192"/>
      <c r="Q389" s="192"/>
      <c r="R389" s="198"/>
      <c r="S389" s="193"/>
      <c r="T389" s="193"/>
    </row>
    <row r="390" s="179" customFormat="1" hidden="1" spans="1:20">
      <c r="A390" s="193">
        <f>Factures!C404</f>
        <v>0</v>
      </c>
      <c r="B390" s="34"/>
      <c r="C390" s="31">
        <f t="shared" si="6"/>
        <v>1000</v>
      </c>
      <c r="D390" s="34"/>
      <c r="E390" s="34">
        <f>Factures!E404</f>
        <v>0</v>
      </c>
      <c r="F390" s="190">
        <f>Factures!A404</f>
        <v>0</v>
      </c>
      <c r="G390" s="191">
        <f>Factures!B404</f>
        <v>0</v>
      </c>
      <c r="H390" s="194">
        <f>Factures!F404</f>
        <v>0</v>
      </c>
      <c r="I390" s="34">
        <f>Factures!N404</f>
        <v>0</v>
      </c>
      <c r="J390" s="198"/>
      <c r="K390" s="192">
        <f>Factures!O404</f>
        <v>0</v>
      </c>
      <c r="L390" s="192"/>
      <c r="M390" s="198">
        <f ca="1">Factures!B$13</f>
        <v>46067</v>
      </c>
      <c r="N390" s="193" t="str">
        <f>Factures!A$11</f>
        <v>Facture</v>
      </c>
      <c r="O390" s="192"/>
      <c r="P390" s="192"/>
      <c r="Q390" s="192"/>
      <c r="R390" s="198"/>
      <c r="S390" s="193"/>
      <c r="T390" s="193"/>
    </row>
    <row r="391" s="179" customFormat="1" hidden="1" spans="1:20">
      <c r="A391" s="193">
        <f>Factures!C405</f>
        <v>0</v>
      </c>
      <c r="B391" s="34"/>
      <c r="C391" s="31">
        <f t="shared" si="6"/>
        <v>1000</v>
      </c>
      <c r="D391" s="34"/>
      <c r="E391" s="34">
        <f>Factures!E405</f>
        <v>0</v>
      </c>
      <c r="F391" s="190">
        <f>Factures!A405</f>
        <v>0</v>
      </c>
      <c r="G391" s="191">
        <f>Factures!B405</f>
        <v>0</v>
      </c>
      <c r="H391" s="194">
        <f>Factures!F405</f>
        <v>0</v>
      </c>
      <c r="I391" s="34">
        <f>Factures!N405</f>
        <v>0</v>
      </c>
      <c r="J391" s="198"/>
      <c r="K391" s="192">
        <f>Factures!O405</f>
        <v>0</v>
      </c>
      <c r="L391" s="192"/>
      <c r="M391" s="198">
        <f ca="1">Factures!B$13</f>
        <v>46067</v>
      </c>
      <c r="N391" s="193" t="str">
        <f>Factures!A$11</f>
        <v>Facture</v>
      </c>
      <c r="O391" s="192"/>
      <c r="P391" s="192"/>
      <c r="Q391" s="192"/>
      <c r="R391" s="198"/>
      <c r="S391" s="193"/>
      <c r="T391" s="193"/>
    </row>
    <row r="392" s="179" customFormat="1" hidden="1" spans="1:20">
      <c r="A392" s="193">
        <f>Factures!C406</f>
        <v>0</v>
      </c>
      <c r="B392" s="34"/>
      <c r="C392" s="31">
        <f t="shared" si="6"/>
        <v>1000</v>
      </c>
      <c r="D392" s="34"/>
      <c r="E392" s="34">
        <f>Factures!E406</f>
        <v>0</v>
      </c>
      <c r="F392" s="190">
        <f>Factures!A406</f>
        <v>0</v>
      </c>
      <c r="G392" s="191">
        <f>Factures!B406</f>
        <v>0</v>
      </c>
      <c r="H392" s="194">
        <f>Factures!F406</f>
        <v>0</v>
      </c>
      <c r="I392" s="34">
        <f>Factures!N406</f>
        <v>0</v>
      </c>
      <c r="J392" s="198"/>
      <c r="K392" s="192">
        <f>Factures!O406</f>
        <v>0</v>
      </c>
      <c r="L392" s="192"/>
      <c r="M392" s="198">
        <f ca="1">Factures!B$13</f>
        <v>46067</v>
      </c>
      <c r="N392" s="193" t="str">
        <f>Factures!A$11</f>
        <v>Facture</v>
      </c>
      <c r="O392" s="192"/>
      <c r="P392" s="192"/>
      <c r="Q392" s="192"/>
      <c r="R392" s="198"/>
      <c r="S392" s="193"/>
      <c r="T392" s="193"/>
    </row>
    <row r="393" s="179" customFormat="1" hidden="1" spans="1:20">
      <c r="A393" s="193">
        <f>Factures!C407</f>
        <v>0</v>
      </c>
      <c r="B393" s="34"/>
      <c r="C393" s="31">
        <f t="shared" si="6"/>
        <v>1000</v>
      </c>
      <c r="D393" s="34"/>
      <c r="E393" s="34">
        <f>Factures!E407</f>
        <v>0</v>
      </c>
      <c r="F393" s="190">
        <f>Factures!A407</f>
        <v>0</v>
      </c>
      <c r="G393" s="191">
        <f>Factures!B407</f>
        <v>0</v>
      </c>
      <c r="H393" s="194">
        <f>Factures!F407</f>
        <v>0</v>
      </c>
      <c r="I393" s="34">
        <f>Factures!N407</f>
        <v>0</v>
      </c>
      <c r="J393" s="198"/>
      <c r="K393" s="192">
        <f>Factures!O407</f>
        <v>0</v>
      </c>
      <c r="L393" s="192"/>
      <c r="M393" s="198">
        <f ca="1">Factures!B$13</f>
        <v>46067</v>
      </c>
      <c r="N393" s="193" t="str">
        <f>Factures!A$11</f>
        <v>Facture</v>
      </c>
      <c r="O393" s="192"/>
      <c r="P393" s="192"/>
      <c r="Q393" s="192"/>
      <c r="R393" s="198"/>
      <c r="S393" s="193"/>
      <c r="T393" s="193"/>
    </row>
    <row r="394" s="179" customFormat="1" hidden="1" spans="1:20">
      <c r="A394" s="193">
        <f>Factures!C408</f>
        <v>0</v>
      </c>
      <c r="B394" s="34"/>
      <c r="C394" s="31">
        <f t="shared" si="6"/>
        <v>1000</v>
      </c>
      <c r="D394" s="34"/>
      <c r="E394" s="34">
        <f>Factures!E408</f>
        <v>0</v>
      </c>
      <c r="F394" s="190">
        <f>Factures!A408</f>
        <v>0</v>
      </c>
      <c r="G394" s="191">
        <f>Factures!B408</f>
        <v>0</v>
      </c>
      <c r="H394" s="194">
        <f>Factures!F408</f>
        <v>0</v>
      </c>
      <c r="I394" s="34">
        <f>Factures!N408</f>
        <v>0</v>
      </c>
      <c r="J394" s="198"/>
      <c r="K394" s="192">
        <f>Factures!O408</f>
        <v>0</v>
      </c>
      <c r="L394" s="192"/>
      <c r="M394" s="198">
        <f ca="1">Factures!B$13</f>
        <v>46067</v>
      </c>
      <c r="N394" s="193" t="str">
        <f>Factures!A$11</f>
        <v>Facture</v>
      </c>
      <c r="O394" s="192"/>
      <c r="P394" s="192"/>
      <c r="Q394" s="192"/>
      <c r="R394" s="198"/>
      <c r="S394" s="193"/>
      <c r="T394" s="193"/>
    </row>
    <row r="395" s="179" customFormat="1" hidden="1" spans="1:20">
      <c r="A395" s="193">
        <f>Factures!C409</f>
        <v>0</v>
      </c>
      <c r="B395" s="34"/>
      <c r="C395" s="31">
        <f t="shared" si="6"/>
        <v>1000</v>
      </c>
      <c r="D395" s="34"/>
      <c r="E395" s="34">
        <f>Factures!E409</f>
        <v>0</v>
      </c>
      <c r="F395" s="190">
        <f>Factures!A409</f>
        <v>0</v>
      </c>
      <c r="G395" s="191">
        <f>Factures!B409</f>
        <v>0</v>
      </c>
      <c r="H395" s="194">
        <f>Factures!F409</f>
        <v>0</v>
      </c>
      <c r="I395" s="34">
        <f>Factures!N409</f>
        <v>0</v>
      </c>
      <c r="J395" s="198"/>
      <c r="K395" s="192">
        <f>Factures!O409</f>
        <v>0</v>
      </c>
      <c r="L395" s="192"/>
      <c r="M395" s="198">
        <f ca="1">Factures!B$13</f>
        <v>46067</v>
      </c>
      <c r="N395" s="193" t="str">
        <f>Factures!A$11</f>
        <v>Facture</v>
      </c>
      <c r="O395" s="192"/>
      <c r="P395" s="192"/>
      <c r="Q395" s="192"/>
      <c r="R395" s="198"/>
      <c r="S395" s="193"/>
      <c r="T395" s="193"/>
    </row>
    <row r="396" s="179" customFormat="1" hidden="1" spans="1:20">
      <c r="A396" s="193">
        <f>Factures!C410</f>
        <v>0</v>
      </c>
      <c r="B396" s="34"/>
      <c r="C396" s="31">
        <f t="shared" si="6"/>
        <v>1000</v>
      </c>
      <c r="D396" s="34"/>
      <c r="E396" s="34">
        <f>Factures!E410</f>
        <v>0</v>
      </c>
      <c r="F396" s="190">
        <f>Factures!A410</f>
        <v>0</v>
      </c>
      <c r="G396" s="191">
        <f>Factures!B410</f>
        <v>0</v>
      </c>
      <c r="H396" s="194">
        <f>Factures!F410</f>
        <v>0</v>
      </c>
      <c r="I396" s="34">
        <f>Factures!N410</f>
        <v>0</v>
      </c>
      <c r="J396" s="198"/>
      <c r="K396" s="192">
        <f>Factures!O410</f>
        <v>0</v>
      </c>
      <c r="L396" s="192"/>
      <c r="M396" s="198">
        <f ca="1">Factures!B$13</f>
        <v>46067</v>
      </c>
      <c r="N396" s="193" t="str">
        <f>Factures!A$11</f>
        <v>Facture</v>
      </c>
      <c r="O396" s="192"/>
      <c r="P396" s="192"/>
      <c r="Q396" s="192"/>
      <c r="R396" s="198"/>
      <c r="S396" s="193"/>
      <c r="T396" s="193"/>
    </row>
    <row r="397" s="179" customFormat="1" hidden="1" spans="1:20">
      <c r="A397" s="193">
        <f>Factures!C411</f>
        <v>0</v>
      </c>
      <c r="B397" s="34"/>
      <c r="C397" s="31">
        <f t="shared" si="6"/>
        <v>1000</v>
      </c>
      <c r="D397" s="34"/>
      <c r="E397" s="34">
        <f>Factures!E411</f>
        <v>0</v>
      </c>
      <c r="F397" s="190">
        <f>Factures!A411</f>
        <v>0</v>
      </c>
      <c r="G397" s="191">
        <f>Factures!B411</f>
        <v>0</v>
      </c>
      <c r="H397" s="194">
        <f>Factures!F411</f>
        <v>0</v>
      </c>
      <c r="I397" s="34">
        <f>Factures!N411</f>
        <v>0</v>
      </c>
      <c r="J397" s="198"/>
      <c r="K397" s="192">
        <f>Factures!O411</f>
        <v>0</v>
      </c>
      <c r="L397" s="192"/>
      <c r="M397" s="198">
        <f ca="1">Factures!B$13</f>
        <v>46067</v>
      </c>
      <c r="N397" s="193" t="str">
        <f>Factures!A$11</f>
        <v>Facture</v>
      </c>
      <c r="O397" s="192"/>
      <c r="P397" s="192"/>
      <c r="Q397" s="192"/>
      <c r="R397" s="198"/>
      <c r="S397" s="193"/>
      <c r="T397" s="193"/>
    </row>
    <row r="398" s="179" customFormat="1" hidden="1" spans="1:20">
      <c r="A398" s="193">
        <f>Factures!C412</f>
        <v>0</v>
      </c>
      <c r="B398" s="34"/>
      <c r="C398" s="31">
        <f t="shared" si="6"/>
        <v>1000</v>
      </c>
      <c r="D398" s="34"/>
      <c r="E398" s="34">
        <f>Factures!E412</f>
        <v>0</v>
      </c>
      <c r="F398" s="190">
        <f>Factures!A412</f>
        <v>0</v>
      </c>
      <c r="G398" s="191">
        <f>Factures!B412</f>
        <v>0</v>
      </c>
      <c r="H398" s="194">
        <f>Factures!F412</f>
        <v>0</v>
      </c>
      <c r="I398" s="34">
        <f>Factures!N412</f>
        <v>0</v>
      </c>
      <c r="J398" s="198"/>
      <c r="K398" s="192">
        <f>Factures!O412</f>
        <v>0</v>
      </c>
      <c r="L398" s="192"/>
      <c r="M398" s="198">
        <f ca="1">Factures!B$13</f>
        <v>46067</v>
      </c>
      <c r="N398" s="193" t="str">
        <f>Factures!A$11</f>
        <v>Facture</v>
      </c>
      <c r="O398" s="192"/>
      <c r="P398" s="192"/>
      <c r="Q398" s="192"/>
      <c r="R398" s="198"/>
      <c r="S398" s="193"/>
      <c r="T398" s="193"/>
    </row>
    <row r="399" s="179" customFormat="1" hidden="1" spans="1:20">
      <c r="A399" s="193">
        <f>Factures!C413</f>
        <v>0</v>
      </c>
      <c r="B399" s="34"/>
      <c r="C399" s="31">
        <f t="shared" si="6"/>
        <v>1000</v>
      </c>
      <c r="D399" s="34"/>
      <c r="E399" s="34">
        <f>Factures!E413</f>
        <v>0</v>
      </c>
      <c r="F399" s="190">
        <f>Factures!A413</f>
        <v>0</v>
      </c>
      <c r="G399" s="191">
        <f>Factures!B413</f>
        <v>0</v>
      </c>
      <c r="H399" s="194">
        <f>Factures!F413</f>
        <v>0</v>
      </c>
      <c r="I399" s="34">
        <f>Factures!N413</f>
        <v>0</v>
      </c>
      <c r="J399" s="198"/>
      <c r="K399" s="192">
        <f>Factures!O413</f>
        <v>0</v>
      </c>
      <c r="L399" s="192"/>
      <c r="M399" s="198">
        <f ca="1">Factures!B$13</f>
        <v>46067</v>
      </c>
      <c r="N399" s="193" t="str">
        <f>Factures!A$11</f>
        <v>Facture</v>
      </c>
      <c r="O399" s="192"/>
      <c r="P399" s="192"/>
      <c r="Q399" s="192"/>
      <c r="R399" s="198"/>
      <c r="S399" s="193"/>
      <c r="T399" s="193"/>
    </row>
    <row r="400" s="179" customFormat="1" hidden="1" spans="1:20">
      <c r="A400" s="193">
        <f>Factures!C414</f>
        <v>0</v>
      </c>
      <c r="B400" s="34"/>
      <c r="C400" s="31">
        <f t="shared" si="6"/>
        <v>1000</v>
      </c>
      <c r="D400" s="34"/>
      <c r="E400" s="34">
        <f>Factures!E414</f>
        <v>0</v>
      </c>
      <c r="F400" s="190">
        <f>Factures!A414</f>
        <v>0</v>
      </c>
      <c r="G400" s="191">
        <f>Factures!B414</f>
        <v>0</v>
      </c>
      <c r="H400" s="194">
        <f>Factures!F414</f>
        <v>0</v>
      </c>
      <c r="I400" s="34">
        <f>Factures!N414</f>
        <v>0</v>
      </c>
      <c r="J400" s="198"/>
      <c r="K400" s="192">
        <f>Factures!O414</f>
        <v>0</v>
      </c>
      <c r="L400" s="192"/>
      <c r="M400" s="198">
        <f ca="1">Factures!B$13</f>
        <v>46067</v>
      </c>
      <c r="N400" s="193" t="str">
        <f>Factures!A$11</f>
        <v>Facture</v>
      </c>
      <c r="O400" s="192"/>
      <c r="P400" s="192"/>
      <c r="Q400" s="192"/>
      <c r="R400" s="198"/>
      <c r="S400" s="193"/>
      <c r="T400" s="193"/>
    </row>
    <row r="401" s="179" customFormat="1" hidden="1" spans="1:20">
      <c r="A401" s="193">
        <f>Factures!C415</f>
        <v>0</v>
      </c>
      <c r="B401" s="34"/>
      <c r="C401" s="31">
        <f t="shared" si="6"/>
        <v>1000</v>
      </c>
      <c r="D401" s="34"/>
      <c r="E401" s="34">
        <f>Factures!E415</f>
        <v>0</v>
      </c>
      <c r="F401" s="190">
        <f>Factures!A415</f>
        <v>0</v>
      </c>
      <c r="G401" s="191">
        <f>Factures!B415</f>
        <v>0</v>
      </c>
      <c r="H401" s="194">
        <f>Factures!F415</f>
        <v>0</v>
      </c>
      <c r="I401" s="34">
        <f>Factures!N415</f>
        <v>0</v>
      </c>
      <c r="J401" s="198"/>
      <c r="K401" s="192">
        <f>Factures!O415</f>
        <v>0</v>
      </c>
      <c r="L401" s="192"/>
      <c r="M401" s="198">
        <f ca="1">Factures!B$13</f>
        <v>46067</v>
      </c>
      <c r="N401" s="193" t="str">
        <f>Factures!A$11</f>
        <v>Facture</v>
      </c>
      <c r="O401" s="192"/>
      <c r="P401" s="192"/>
      <c r="Q401" s="192"/>
      <c r="R401" s="198"/>
      <c r="S401" s="193"/>
      <c r="T401" s="193"/>
    </row>
    <row r="402" s="179" customFormat="1" hidden="1" spans="1:20">
      <c r="A402" s="193">
        <f>Factures!C416</f>
        <v>0</v>
      </c>
      <c r="B402" s="34"/>
      <c r="C402" s="31">
        <f t="shared" si="6"/>
        <v>1000</v>
      </c>
      <c r="D402" s="34"/>
      <c r="E402" s="34">
        <f>Factures!E416</f>
        <v>0</v>
      </c>
      <c r="F402" s="190">
        <f>Factures!A416</f>
        <v>0</v>
      </c>
      <c r="G402" s="191">
        <f>Factures!B416</f>
        <v>0</v>
      </c>
      <c r="H402" s="194">
        <f>Factures!F416</f>
        <v>0</v>
      </c>
      <c r="I402" s="34">
        <f>Factures!N416</f>
        <v>0</v>
      </c>
      <c r="J402" s="198"/>
      <c r="K402" s="192">
        <f>Factures!O416</f>
        <v>0</v>
      </c>
      <c r="L402" s="192"/>
      <c r="M402" s="198">
        <f ca="1">Factures!B$13</f>
        <v>46067</v>
      </c>
      <c r="N402" s="193" t="str">
        <f>Factures!A$11</f>
        <v>Facture</v>
      </c>
      <c r="O402" s="192"/>
      <c r="P402" s="192"/>
      <c r="Q402" s="192"/>
      <c r="R402" s="198"/>
      <c r="S402" s="193"/>
      <c r="T402" s="193"/>
    </row>
    <row r="403" s="179" customFormat="1" hidden="1" spans="1:20">
      <c r="A403" s="193">
        <f>Factures!C417</f>
        <v>0</v>
      </c>
      <c r="B403" s="34"/>
      <c r="C403" s="31">
        <f t="shared" si="6"/>
        <v>1000</v>
      </c>
      <c r="D403" s="34"/>
      <c r="E403" s="34">
        <f>Factures!E417</f>
        <v>0</v>
      </c>
      <c r="F403" s="190">
        <f>Factures!A417</f>
        <v>0</v>
      </c>
      <c r="G403" s="191">
        <f>Factures!B417</f>
        <v>0</v>
      </c>
      <c r="H403" s="194">
        <f>Factures!F417</f>
        <v>0</v>
      </c>
      <c r="I403" s="34">
        <f>Factures!N417</f>
        <v>0</v>
      </c>
      <c r="J403" s="198"/>
      <c r="K403" s="192">
        <f>Factures!O417</f>
        <v>0</v>
      </c>
      <c r="L403" s="192"/>
      <c r="M403" s="198">
        <f ca="1">Factures!B$13</f>
        <v>46067</v>
      </c>
      <c r="N403" s="193" t="str">
        <f>Factures!A$11</f>
        <v>Facture</v>
      </c>
      <c r="O403" s="192"/>
      <c r="P403" s="192"/>
      <c r="Q403" s="192"/>
      <c r="R403" s="198"/>
      <c r="S403" s="193"/>
      <c r="T403" s="193"/>
    </row>
    <row r="404" s="179" customFormat="1" hidden="1" spans="1:20">
      <c r="A404" s="193">
        <f>Factures!C418</f>
        <v>0</v>
      </c>
      <c r="B404" s="34"/>
      <c r="C404" s="31">
        <f t="shared" si="6"/>
        <v>1000</v>
      </c>
      <c r="D404" s="34"/>
      <c r="E404" s="34">
        <f>Factures!E418</f>
        <v>0</v>
      </c>
      <c r="F404" s="190">
        <f>Factures!A418</f>
        <v>0</v>
      </c>
      <c r="G404" s="191">
        <f>Factures!B418</f>
        <v>0</v>
      </c>
      <c r="H404" s="194">
        <f>Factures!F418</f>
        <v>0</v>
      </c>
      <c r="I404" s="34">
        <f>Factures!N418</f>
        <v>0</v>
      </c>
      <c r="J404" s="198"/>
      <c r="K404" s="192">
        <f>Factures!O418</f>
        <v>0</v>
      </c>
      <c r="L404" s="192"/>
      <c r="M404" s="198">
        <f ca="1">Factures!B$13</f>
        <v>46067</v>
      </c>
      <c r="N404" s="193" t="str">
        <f>Factures!A$11</f>
        <v>Facture</v>
      </c>
      <c r="O404" s="192"/>
      <c r="P404" s="192"/>
      <c r="Q404" s="192"/>
      <c r="R404" s="198"/>
      <c r="S404" s="193"/>
      <c r="T404" s="193"/>
    </row>
    <row r="405" s="179" customFormat="1" hidden="1" spans="1:20">
      <c r="A405" s="193">
        <f>Factures!C419</f>
        <v>0</v>
      </c>
      <c r="B405" s="34"/>
      <c r="C405" s="31">
        <f t="shared" si="6"/>
        <v>1000</v>
      </c>
      <c r="D405" s="34"/>
      <c r="E405" s="34">
        <f>Factures!E419</f>
        <v>0</v>
      </c>
      <c r="F405" s="190">
        <f>Factures!A419</f>
        <v>0</v>
      </c>
      <c r="G405" s="191">
        <f>Factures!B419</f>
        <v>0</v>
      </c>
      <c r="H405" s="194">
        <f>Factures!F419</f>
        <v>0</v>
      </c>
      <c r="I405" s="34">
        <f>Factures!N419</f>
        <v>0</v>
      </c>
      <c r="J405" s="198"/>
      <c r="K405" s="192">
        <f>Factures!O419</f>
        <v>0</v>
      </c>
      <c r="L405" s="192"/>
      <c r="M405" s="198">
        <f ca="1">Factures!B$13</f>
        <v>46067</v>
      </c>
      <c r="N405" s="193" t="str">
        <f>Factures!A$11</f>
        <v>Facture</v>
      </c>
      <c r="O405" s="192"/>
      <c r="P405" s="192"/>
      <c r="Q405" s="192"/>
      <c r="R405" s="198"/>
      <c r="S405" s="193"/>
      <c r="T405" s="193"/>
    </row>
    <row r="406" s="179" customFormat="1" hidden="1" spans="1:20">
      <c r="A406" s="193">
        <f>Factures!C420</f>
        <v>0</v>
      </c>
      <c r="B406" s="34"/>
      <c r="C406" s="31">
        <f t="shared" si="6"/>
        <v>1000</v>
      </c>
      <c r="D406" s="34"/>
      <c r="E406" s="34">
        <f>Factures!E420</f>
        <v>0</v>
      </c>
      <c r="F406" s="190">
        <f>Factures!A420</f>
        <v>0</v>
      </c>
      <c r="G406" s="191">
        <f>Factures!B420</f>
        <v>0</v>
      </c>
      <c r="H406" s="194">
        <f>Factures!F420</f>
        <v>0</v>
      </c>
      <c r="I406" s="34">
        <f>Factures!N420</f>
        <v>0</v>
      </c>
      <c r="J406" s="198"/>
      <c r="K406" s="192">
        <f>Factures!O420</f>
        <v>0</v>
      </c>
      <c r="L406" s="192"/>
      <c r="M406" s="198">
        <f ca="1">Factures!B$13</f>
        <v>46067</v>
      </c>
      <c r="N406" s="193" t="str">
        <f>Factures!A$11</f>
        <v>Facture</v>
      </c>
      <c r="O406" s="192"/>
      <c r="P406" s="192"/>
      <c r="Q406" s="192"/>
      <c r="R406" s="198"/>
      <c r="S406" s="193"/>
      <c r="T406" s="193"/>
    </row>
    <row r="407" s="179" customFormat="1" hidden="1" spans="1:20">
      <c r="A407" s="193">
        <f>Factures!C421</f>
        <v>0</v>
      </c>
      <c r="B407" s="34"/>
      <c r="C407" s="31">
        <f t="shared" si="6"/>
        <v>1000</v>
      </c>
      <c r="D407" s="34"/>
      <c r="E407" s="34">
        <f>Factures!E421</f>
        <v>0</v>
      </c>
      <c r="F407" s="190">
        <f>Factures!A421</f>
        <v>0</v>
      </c>
      <c r="G407" s="191">
        <f>Factures!B421</f>
        <v>0</v>
      </c>
      <c r="H407" s="194">
        <f>Factures!F421</f>
        <v>0</v>
      </c>
      <c r="I407" s="34">
        <f>Factures!N421</f>
        <v>0</v>
      </c>
      <c r="J407" s="198"/>
      <c r="K407" s="192">
        <f>Factures!O421</f>
        <v>0</v>
      </c>
      <c r="L407" s="192"/>
      <c r="M407" s="198">
        <f ca="1">Factures!B$13</f>
        <v>46067</v>
      </c>
      <c r="N407" s="193" t="str">
        <f>Factures!A$11</f>
        <v>Facture</v>
      </c>
      <c r="O407" s="192"/>
      <c r="P407" s="192"/>
      <c r="Q407" s="192"/>
      <c r="R407" s="198"/>
      <c r="S407" s="193"/>
      <c r="T407" s="193"/>
    </row>
    <row r="408" s="179" customFormat="1" hidden="1" spans="1:20">
      <c r="A408" s="193">
        <f>Factures!C422</f>
        <v>0</v>
      </c>
      <c r="B408" s="34"/>
      <c r="C408" s="31">
        <f t="shared" si="6"/>
        <v>1000</v>
      </c>
      <c r="D408" s="34"/>
      <c r="E408" s="34">
        <f>Factures!E422</f>
        <v>0</v>
      </c>
      <c r="F408" s="190">
        <f>Factures!A422</f>
        <v>0</v>
      </c>
      <c r="G408" s="191">
        <f>Factures!B422</f>
        <v>0</v>
      </c>
      <c r="H408" s="194">
        <f>Factures!F422</f>
        <v>0</v>
      </c>
      <c r="I408" s="34">
        <f>Factures!N422</f>
        <v>0</v>
      </c>
      <c r="J408" s="198"/>
      <c r="K408" s="192">
        <f>Factures!O422</f>
        <v>0</v>
      </c>
      <c r="L408" s="192"/>
      <c r="M408" s="198">
        <f ca="1">Factures!B$13</f>
        <v>46067</v>
      </c>
      <c r="N408" s="193" t="str">
        <f>Factures!A$11</f>
        <v>Facture</v>
      </c>
      <c r="O408" s="192"/>
      <c r="P408" s="192"/>
      <c r="Q408" s="192"/>
      <c r="R408" s="198"/>
      <c r="S408" s="193"/>
      <c r="T408" s="193"/>
    </row>
    <row r="409" s="179" customFormat="1" hidden="1" spans="1:20">
      <c r="A409" s="193">
        <f>Factures!C423</f>
        <v>0</v>
      </c>
      <c r="B409" s="34"/>
      <c r="C409" s="31">
        <f t="shared" si="6"/>
        <v>1000</v>
      </c>
      <c r="D409" s="34"/>
      <c r="E409" s="34">
        <f>Factures!E423</f>
        <v>0</v>
      </c>
      <c r="F409" s="190">
        <f>Factures!A423</f>
        <v>0</v>
      </c>
      <c r="G409" s="191">
        <f>Factures!B423</f>
        <v>0</v>
      </c>
      <c r="H409" s="194">
        <f>Factures!F423</f>
        <v>0</v>
      </c>
      <c r="I409" s="34">
        <f>Factures!N423</f>
        <v>0</v>
      </c>
      <c r="J409" s="198"/>
      <c r="K409" s="192">
        <f>Factures!O423</f>
        <v>0</v>
      </c>
      <c r="L409" s="192"/>
      <c r="M409" s="198">
        <f ca="1">Factures!B$13</f>
        <v>46067</v>
      </c>
      <c r="N409" s="193" t="str">
        <f>Factures!A$11</f>
        <v>Facture</v>
      </c>
      <c r="O409" s="192"/>
      <c r="P409" s="192"/>
      <c r="Q409" s="192"/>
      <c r="R409" s="198"/>
      <c r="S409" s="193"/>
      <c r="T409" s="193"/>
    </row>
    <row r="410" s="179" customFormat="1" hidden="1" spans="1:20">
      <c r="A410" s="193">
        <f>Factures!C424</f>
        <v>0</v>
      </c>
      <c r="B410" s="34"/>
      <c r="C410" s="31">
        <f t="shared" si="6"/>
        <v>1000</v>
      </c>
      <c r="D410" s="34"/>
      <c r="E410" s="34">
        <f>Factures!E424</f>
        <v>0</v>
      </c>
      <c r="F410" s="190">
        <f>Factures!A424</f>
        <v>0</v>
      </c>
      <c r="G410" s="191">
        <f>Factures!B424</f>
        <v>0</v>
      </c>
      <c r="H410" s="194">
        <f>Factures!F424</f>
        <v>0</v>
      </c>
      <c r="I410" s="34">
        <f>Factures!N424</f>
        <v>0</v>
      </c>
      <c r="J410" s="198"/>
      <c r="K410" s="192">
        <f>Factures!O424</f>
        <v>0</v>
      </c>
      <c r="L410" s="192"/>
      <c r="M410" s="198">
        <f ca="1">Factures!B$13</f>
        <v>46067</v>
      </c>
      <c r="N410" s="193" t="str">
        <f>Factures!A$11</f>
        <v>Facture</v>
      </c>
      <c r="O410" s="192"/>
      <c r="P410" s="192"/>
      <c r="Q410" s="192"/>
      <c r="R410" s="198"/>
      <c r="S410" s="193"/>
      <c r="T410" s="193"/>
    </row>
    <row r="411" s="179" customFormat="1" hidden="1" spans="1:20">
      <c r="A411" s="193">
        <f>Factures!C425</f>
        <v>0</v>
      </c>
      <c r="B411" s="34"/>
      <c r="C411" s="31">
        <f t="shared" si="6"/>
        <v>1000</v>
      </c>
      <c r="D411" s="34"/>
      <c r="E411" s="34">
        <f>Factures!E425</f>
        <v>0</v>
      </c>
      <c r="F411" s="190">
        <f>Factures!A425</f>
        <v>0</v>
      </c>
      <c r="G411" s="191">
        <f>Factures!B425</f>
        <v>0</v>
      </c>
      <c r="H411" s="194">
        <f>Factures!F425</f>
        <v>0</v>
      </c>
      <c r="I411" s="34">
        <f>Factures!N425</f>
        <v>0</v>
      </c>
      <c r="J411" s="198"/>
      <c r="K411" s="192">
        <f>Factures!O425</f>
        <v>0</v>
      </c>
      <c r="L411" s="192"/>
      <c r="M411" s="198">
        <f ca="1">Factures!B$13</f>
        <v>46067</v>
      </c>
      <c r="N411" s="193" t="str">
        <f>Factures!A$11</f>
        <v>Facture</v>
      </c>
      <c r="O411" s="192"/>
      <c r="P411" s="192"/>
      <c r="Q411" s="192"/>
      <c r="R411" s="198"/>
      <c r="S411" s="193"/>
      <c r="T411" s="193"/>
    </row>
    <row r="412" s="179" customFormat="1" hidden="1" spans="1:20">
      <c r="A412" s="193">
        <f>Factures!C426</f>
        <v>0</v>
      </c>
      <c r="B412" s="34"/>
      <c r="C412" s="31">
        <f t="shared" si="6"/>
        <v>1000</v>
      </c>
      <c r="D412" s="34"/>
      <c r="E412" s="34">
        <f>Factures!E426</f>
        <v>0</v>
      </c>
      <c r="F412" s="190">
        <f>Factures!A426</f>
        <v>0</v>
      </c>
      <c r="G412" s="191">
        <f>Factures!B426</f>
        <v>0</v>
      </c>
      <c r="H412" s="194">
        <f>Factures!F426</f>
        <v>0</v>
      </c>
      <c r="I412" s="34">
        <f>Factures!N426</f>
        <v>0</v>
      </c>
      <c r="J412" s="198"/>
      <c r="K412" s="192">
        <f>Factures!O426</f>
        <v>0</v>
      </c>
      <c r="L412" s="192"/>
      <c r="M412" s="198">
        <f ca="1">Factures!B$13</f>
        <v>46067</v>
      </c>
      <c r="N412" s="193" t="str">
        <f>Factures!A$11</f>
        <v>Facture</v>
      </c>
      <c r="O412" s="192"/>
      <c r="P412" s="192"/>
      <c r="Q412" s="192"/>
      <c r="R412" s="198"/>
      <c r="S412" s="193"/>
      <c r="T412" s="193"/>
    </row>
    <row r="413" s="179" customFormat="1" hidden="1" spans="1:20">
      <c r="A413" s="193">
        <f>Factures!C427</f>
        <v>0</v>
      </c>
      <c r="B413" s="34"/>
      <c r="C413" s="31">
        <f t="shared" si="6"/>
        <v>1000</v>
      </c>
      <c r="D413" s="34"/>
      <c r="E413" s="34">
        <f>Factures!E427</f>
        <v>0</v>
      </c>
      <c r="F413" s="190">
        <f>Factures!A427</f>
        <v>0</v>
      </c>
      <c r="G413" s="191">
        <f>Factures!B427</f>
        <v>0</v>
      </c>
      <c r="H413" s="194">
        <f>Factures!F427</f>
        <v>0</v>
      </c>
      <c r="I413" s="34">
        <f>Factures!N427</f>
        <v>0</v>
      </c>
      <c r="J413" s="198"/>
      <c r="K413" s="192">
        <f>Factures!O427</f>
        <v>0</v>
      </c>
      <c r="L413" s="192"/>
      <c r="M413" s="198">
        <f ca="1">Factures!B$13</f>
        <v>46067</v>
      </c>
      <c r="N413" s="193" t="str">
        <f>Factures!A$11</f>
        <v>Facture</v>
      </c>
      <c r="O413" s="192"/>
      <c r="P413" s="192"/>
      <c r="Q413" s="192"/>
      <c r="R413" s="198"/>
      <c r="S413" s="193"/>
      <c r="T413" s="193"/>
    </row>
    <row r="414" s="179" customFormat="1" hidden="1" spans="1:20">
      <c r="A414" s="193">
        <f>Factures!C428</f>
        <v>0</v>
      </c>
      <c r="B414" s="34"/>
      <c r="C414" s="31">
        <f t="shared" si="6"/>
        <v>1000</v>
      </c>
      <c r="D414" s="34"/>
      <c r="E414" s="34">
        <f>Factures!E428</f>
        <v>0</v>
      </c>
      <c r="F414" s="190">
        <f>Factures!A428</f>
        <v>0</v>
      </c>
      <c r="G414" s="191">
        <f>Factures!B428</f>
        <v>0</v>
      </c>
      <c r="H414" s="194">
        <f>Factures!F428</f>
        <v>0</v>
      </c>
      <c r="I414" s="34">
        <f>Factures!N428</f>
        <v>0</v>
      </c>
      <c r="J414" s="198"/>
      <c r="K414" s="192">
        <f>Factures!O428</f>
        <v>0</v>
      </c>
      <c r="L414" s="192"/>
      <c r="M414" s="198">
        <f ca="1">Factures!B$13</f>
        <v>46067</v>
      </c>
      <c r="N414" s="193" t="str">
        <f>Factures!A$11</f>
        <v>Facture</v>
      </c>
      <c r="O414" s="192"/>
      <c r="P414" s="192"/>
      <c r="Q414" s="192"/>
      <c r="R414" s="198"/>
      <c r="S414" s="193"/>
      <c r="T414" s="193"/>
    </row>
    <row r="415" s="179" customFormat="1" hidden="1" spans="1:20">
      <c r="A415" s="193">
        <f>Factures!C429</f>
        <v>0</v>
      </c>
      <c r="B415" s="34"/>
      <c r="C415" s="31">
        <f t="shared" si="6"/>
        <v>1000</v>
      </c>
      <c r="D415" s="34"/>
      <c r="E415" s="34">
        <f>Factures!E429</f>
        <v>0</v>
      </c>
      <c r="F415" s="190">
        <f>Factures!A429</f>
        <v>0</v>
      </c>
      <c r="G415" s="191">
        <f>Factures!B429</f>
        <v>0</v>
      </c>
      <c r="H415" s="194">
        <f>Factures!F429</f>
        <v>0</v>
      </c>
      <c r="I415" s="34">
        <f>Factures!N429</f>
        <v>0</v>
      </c>
      <c r="J415" s="198"/>
      <c r="K415" s="192">
        <f>Factures!O429</f>
        <v>0</v>
      </c>
      <c r="L415" s="192"/>
      <c r="M415" s="198">
        <f ca="1">Factures!B$13</f>
        <v>46067</v>
      </c>
      <c r="N415" s="193" t="str">
        <f>Factures!A$11</f>
        <v>Facture</v>
      </c>
      <c r="O415" s="192"/>
      <c r="P415" s="192"/>
      <c r="Q415" s="192"/>
      <c r="R415" s="198"/>
      <c r="S415" s="193"/>
      <c r="T415" s="193"/>
    </row>
    <row r="416" s="179" customFormat="1" hidden="1" spans="1:20">
      <c r="A416" s="193">
        <f>Factures!C430</f>
        <v>0</v>
      </c>
      <c r="B416" s="34"/>
      <c r="C416" s="31">
        <f t="shared" si="6"/>
        <v>1000</v>
      </c>
      <c r="D416" s="34"/>
      <c r="E416" s="34">
        <f>Factures!E430</f>
        <v>0</v>
      </c>
      <c r="F416" s="190">
        <f>Factures!A430</f>
        <v>0</v>
      </c>
      <c r="G416" s="191">
        <f>Factures!B430</f>
        <v>0</v>
      </c>
      <c r="H416" s="194">
        <f>Factures!F430</f>
        <v>0</v>
      </c>
      <c r="I416" s="34">
        <f>Factures!N430</f>
        <v>0</v>
      </c>
      <c r="J416" s="198"/>
      <c r="K416" s="192">
        <f>Factures!O430</f>
        <v>0</v>
      </c>
      <c r="L416" s="192"/>
      <c r="M416" s="198">
        <f ca="1">Factures!B$13</f>
        <v>46067</v>
      </c>
      <c r="N416" s="193" t="str">
        <f>Factures!A$11</f>
        <v>Facture</v>
      </c>
      <c r="O416" s="192"/>
      <c r="P416" s="192"/>
      <c r="Q416" s="192"/>
      <c r="R416" s="198"/>
      <c r="S416" s="193"/>
      <c r="T416" s="193"/>
    </row>
    <row r="417" s="179" customFormat="1" hidden="1" spans="1:20">
      <c r="A417" s="193">
        <f>Factures!C431</f>
        <v>0</v>
      </c>
      <c r="B417" s="34"/>
      <c r="C417" s="31">
        <f t="shared" si="6"/>
        <v>1000</v>
      </c>
      <c r="D417" s="34"/>
      <c r="E417" s="34">
        <f>Factures!E431</f>
        <v>0</v>
      </c>
      <c r="F417" s="190">
        <f>Factures!A431</f>
        <v>0</v>
      </c>
      <c r="G417" s="191">
        <f>Factures!B431</f>
        <v>0</v>
      </c>
      <c r="H417" s="194">
        <f>Factures!F431</f>
        <v>0</v>
      </c>
      <c r="I417" s="34">
        <f>Factures!N431</f>
        <v>0</v>
      </c>
      <c r="J417" s="198"/>
      <c r="K417" s="192">
        <f>Factures!O431</f>
        <v>0</v>
      </c>
      <c r="L417" s="192"/>
      <c r="M417" s="198">
        <f ca="1">Factures!B$13</f>
        <v>46067</v>
      </c>
      <c r="N417" s="193" t="str">
        <f>Factures!A$11</f>
        <v>Facture</v>
      </c>
      <c r="O417" s="192"/>
      <c r="P417" s="192"/>
      <c r="Q417" s="192"/>
      <c r="R417" s="198"/>
      <c r="S417" s="193"/>
      <c r="T417" s="193"/>
    </row>
    <row r="418" s="179" customFormat="1" hidden="1" spans="1:20">
      <c r="A418" s="193">
        <f>Factures!C432</f>
        <v>0</v>
      </c>
      <c r="B418" s="34"/>
      <c r="C418" s="31">
        <f t="shared" si="6"/>
        <v>1000</v>
      </c>
      <c r="D418" s="34"/>
      <c r="E418" s="34">
        <f>Factures!E432</f>
        <v>0</v>
      </c>
      <c r="F418" s="190">
        <f>Factures!A432</f>
        <v>0</v>
      </c>
      <c r="G418" s="191">
        <f>Factures!B432</f>
        <v>0</v>
      </c>
      <c r="H418" s="194">
        <f>Factures!F432</f>
        <v>0</v>
      </c>
      <c r="I418" s="34">
        <f>Factures!N432</f>
        <v>0</v>
      </c>
      <c r="J418" s="198"/>
      <c r="K418" s="192">
        <f>Factures!O432</f>
        <v>0</v>
      </c>
      <c r="L418" s="192"/>
      <c r="M418" s="198">
        <f ca="1">Factures!B$13</f>
        <v>46067</v>
      </c>
      <c r="N418" s="193" t="str">
        <f>Factures!A$11</f>
        <v>Facture</v>
      </c>
      <c r="O418" s="192"/>
      <c r="P418" s="192"/>
      <c r="Q418" s="192"/>
      <c r="R418" s="198"/>
      <c r="S418" s="193"/>
      <c r="T418" s="193"/>
    </row>
    <row r="419" s="179" customFormat="1" hidden="1" spans="1:20">
      <c r="A419" s="193">
        <f>Factures!C433</f>
        <v>0</v>
      </c>
      <c r="B419" s="34"/>
      <c r="C419" s="31">
        <f t="shared" si="6"/>
        <v>1000</v>
      </c>
      <c r="D419" s="34"/>
      <c r="E419" s="34">
        <f>Factures!E433</f>
        <v>0</v>
      </c>
      <c r="F419" s="190">
        <f>Factures!A433</f>
        <v>0</v>
      </c>
      <c r="G419" s="191">
        <f>Factures!B433</f>
        <v>0</v>
      </c>
      <c r="H419" s="194">
        <f>Factures!F433</f>
        <v>0</v>
      </c>
      <c r="I419" s="34">
        <f>Factures!N433</f>
        <v>0</v>
      </c>
      <c r="J419" s="198"/>
      <c r="K419" s="192">
        <f>Factures!O433</f>
        <v>0</v>
      </c>
      <c r="L419" s="192"/>
      <c r="M419" s="198">
        <f ca="1">Factures!B$13</f>
        <v>46067</v>
      </c>
      <c r="N419" s="193" t="str">
        <f>Factures!A$11</f>
        <v>Facture</v>
      </c>
      <c r="O419" s="192"/>
      <c r="P419" s="192"/>
      <c r="Q419" s="192"/>
      <c r="R419" s="198"/>
      <c r="S419" s="193"/>
      <c r="T419" s="193"/>
    </row>
    <row r="420" s="179" customFormat="1" hidden="1" spans="1:20">
      <c r="A420" s="193">
        <f>Factures!C434</f>
        <v>0</v>
      </c>
      <c r="B420" s="34"/>
      <c r="C420" s="31">
        <f t="shared" si="6"/>
        <v>1000</v>
      </c>
      <c r="D420" s="34"/>
      <c r="E420" s="34">
        <f>Factures!E434</f>
        <v>0</v>
      </c>
      <c r="F420" s="190">
        <f>Factures!A434</f>
        <v>0</v>
      </c>
      <c r="G420" s="191">
        <f>Factures!B434</f>
        <v>0</v>
      </c>
      <c r="H420" s="194">
        <f>Factures!F434</f>
        <v>0</v>
      </c>
      <c r="I420" s="34">
        <f>Factures!N434</f>
        <v>0</v>
      </c>
      <c r="J420" s="198"/>
      <c r="K420" s="192">
        <f>Factures!O434</f>
        <v>0</v>
      </c>
      <c r="L420" s="192"/>
      <c r="M420" s="198">
        <f ca="1">Factures!B$13</f>
        <v>46067</v>
      </c>
      <c r="N420" s="193" t="str">
        <f>Factures!A$11</f>
        <v>Facture</v>
      </c>
      <c r="O420" s="192"/>
      <c r="P420" s="192"/>
      <c r="Q420" s="192"/>
      <c r="R420" s="198"/>
      <c r="S420" s="193"/>
      <c r="T420" s="193"/>
    </row>
    <row r="421" s="179" customFormat="1" hidden="1" spans="1:20">
      <c r="A421" s="193">
        <f>Factures!C435</f>
        <v>0</v>
      </c>
      <c r="B421" s="34"/>
      <c r="C421" s="31">
        <f t="shared" si="6"/>
        <v>1000</v>
      </c>
      <c r="D421" s="34"/>
      <c r="E421" s="34">
        <f>Factures!E435</f>
        <v>0</v>
      </c>
      <c r="F421" s="190">
        <f>Factures!A435</f>
        <v>0</v>
      </c>
      <c r="G421" s="191">
        <f>Factures!B435</f>
        <v>0</v>
      </c>
      <c r="H421" s="194">
        <f>Factures!F435</f>
        <v>0</v>
      </c>
      <c r="I421" s="34">
        <f>Factures!N435</f>
        <v>0</v>
      </c>
      <c r="J421" s="198"/>
      <c r="K421" s="192">
        <f>Factures!O435</f>
        <v>0</v>
      </c>
      <c r="L421" s="192"/>
      <c r="M421" s="198">
        <f ca="1">Factures!B$13</f>
        <v>46067</v>
      </c>
      <c r="N421" s="193" t="str">
        <f>Factures!A$11</f>
        <v>Facture</v>
      </c>
      <c r="O421" s="192"/>
      <c r="P421" s="192"/>
      <c r="Q421" s="192"/>
      <c r="R421" s="198"/>
      <c r="S421" s="193"/>
      <c r="T421" s="193"/>
    </row>
    <row r="422" s="179" customFormat="1" hidden="1" spans="1:20">
      <c r="A422" s="193">
        <f>Factures!C436</f>
        <v>0</v>
      </c>
      <c r="B422" s="34"/>
      <c r="C422" s="31">
        <f t="shared" si="6"/>
        <v>1000</v>
      </c>
      <c r="D422" s="34"/>
      <c r="E422" s="34">
        <f>Factures!E436</f>
        <v>0</v>
      </c>
      <c r="F422" s="190">
        <f>Factures!A436</f>
        <v>0</v>
      </c>
      <c r="G422" s="191">
        <f>Factures!B436</f>
        <v>0</v>
      </c>
      <c r="H422" s="194">
        <f>Factures!F436</f>
        <v>0</v>
      </c>
      <c r="I422" s="34">
        <f>Factures!N436</f>
        <v>0</v>
      </c>
      <c r="J422" s="198"/>
      <c r="K422" s="192">
        <f>Factures!O436</f>
        <v>0</v>
      </c>
      <c r="L422" s="192"/>
      <c r="M422" s="198">
        <f ca="1">Factures!B$13</f>
        <v>46067</v>
      </c>
      <c r="N422" s="193" t="str">
        <f>Factures!A$11</f>
        <v>Facture</v>
      </c>
      <c r="O422" s="192"/>
      <c r="P422" s="192"/>
      <c r="Q422" s="192"/>
      <c r="R422" s="198"/>
      <c r="S422" s="193"/>
      <c r="T422" s="193"/>
    </row>
    <row r="423" s="179" customFormat="1" hidden="1" spans="1:20">
      <c r="A423" s="193">
        <f>Factures!C437</f>
        <v>0</v>
      </c>
      <c r="B423" s="34"/>
      <c r="C423" s="31">
        <f t="shared" si="6"/>
        <v>1000</v>
      </c>
      <c r="D423" s="34"/>
      <c r="E423" s="34">
        <f>Factures!E437</f>
        <v>0</v>
      </c>
      <c r="F423" s="190">
        <f>Factures!A437</f>
        <v>0</v>
      </c>
      <c r="G423" s="191">
        <f>Factures!B437</f>
        <v>0</v>
      </c>
      <c r="H423" s="194">
        <f>Factures!F437</f>
        <v>0</v>
      </c>
      <c r="I423" s="34">
        <f>Factures!N437</f>
        <v>0</v>
      </c>
      <c r="J423" s="198"/>
      <c r="K423" s="192">
        <f>Factures!O437</f>
        <v>0</v>
      </c>
      <c r="L423" s="192"/>
      <c r="M423" s="198">
        <f ca="1">Factures!B$13</f>
        <v>46067</v>
      </c>
      <c r="N423" s="193" t="str">
        <f>Factures!A$11</f>
        <v>Facture</v>
      </c>
      <c r="O423" s="192"/>
      <c r="P423" s="192"/>
      <c r="Q423" s="192"/>
      <c r="R423" s="198"/>
      <c r="S423" s="193"/>
      <c r="T423" s="193"/>
    </row>
    <row r="424" s="179" customFormat="1" hidden="1" spans="1:20">
      <c r="A424" s="193">
        <f>Factures!C438</f>
        <v>0</v>
      </c>
      <c r="B424" s="34"/>
      <c r="C424" s="31">
        <f t="shared" si="6"/>
        <v>1000</v>
      </c>
      <c r="D424" s="34"/>
      <c r="E424" s="34">
        <f>Factures!E438</f>
        <v>0</v>
      </c>
      <c r="F424" s="190">
        <f>Factures!A438</f>
        <v>0</v>
      </c>
      <c r="G424" s="191">
        <f>Factures!B438</f>
        <v>0</v>
      </c>
      <c r="H424" s="194">
        <f>Factures!F438</f>
        <v>0</v>
      </c>
      <c r="I424" s="34">
        <f>Factures!N438</f>
        <v>0</v>
      </c>
      <c r="J424" s="198"/>
      <c r="K424" s="192">
        <f>Factures!O438</f>
        <v>0</v>
      </c>
      <c r="L424" s="192"/>
      <c r="M424" s="198">
        <f ca="1">Factures!B$13</f>
        <v>46067</v>
      </c>
      <c r="N424" s="193" t="str">
        <f>Factures!A$11</f>
        <v>Facture</v>
      </c>
      <c r="O424" s="192"/>
      <c r="P424" s="192"/>
      <c r="Q424" s="192"/>
      <c r="R424" s="198"/>
      <c r="S424" s="193"/>
      <c r="T424" s="193"/>
    </row>
    <row r="425" s="179" customFormat="1" hidden="1" spans="1:20">
      <c r="A425" s="193">
        <f>Factures!C439</f>
        <v>0</v>
      </c>
      <c r="B425" s="34"/>
      <c r="C425" s="31">
        <f t="shared" si="6"/>
        <v>1000</v>
      </c>
      <c r="D425" s="34"/>
      <c r="E425" s="34">
        <f>Factures!E439</f>
        <v>0</v>
      </c>
      <c r="F425" s="190">
        <f>Factures!A439</f>
        <v>0</v>
      </c>
      <c r="G425" s="191">
        <f>Factures!B439</f>
        <v>0</v>
      </c>
      <c r="H425" s="194">
        <f>Factures!F439</f>
        <v>0</v>
      </c>
      <c r="I425" s="34">
        <f>Factures!N439</f>
        <v>0</v>
      </c>
      <c r="J425" s="198"/>
      <c r="K425" s="192">
        <f>Factures!O439</f>
        <v>0</v>
      </c>
      <c r="L425" s="192"/>
      <c r="M425" s="198">
        <f ca="1">Factures!B$13</f>
        <v>46067</v>
      </c>
      <c r="N425" s="193" t="str">
        <f>Factures!A$11</f>
        <v>Facture</v>
      </c>
      <c r="O425" s="192"/>
      <c r="P425" s="192"/>
      <c r="Q425" s="192"/>
      <c r="R425" s="198"/>
      <c r="S425" s="193"/>
      <c r="T425" s="193"/>
    </row>
    <row r="426" s="179" customFormat="1" hidden="1" spans="1:20">
      <c r="A426" s="193">
        <f>Factures!C440</f>
        <v>0</v>
      </c>
      <c r="B426" s="34"/>
      <c r="C426" s="31">
        <f t="shared" si="6"/>
        <v>1000</v>
      </c>
      <c r="D426" s="34"/>
      <c r="E426" s="34">
        <f>Factures!E440</f>
        <v>0</v>
      </c>
      <c r="F426" s="190">
        <f>Factures!A440</f>
        <v>0</v>
      </c>
      <c r="G426" s="191">
        <f>Factures!B440</f>
        <v>0</v>
      </c>
      <c r="H426" s="194">
        <f>Factures!F440</f>
        <v>0</v>
      </c>
      <c r="I426" s="34">
        <f>Factures!N440</f>
        <v>0</v>
      </c>
      <c r="J426" s="198"/>
      <c r="K426" s="192">
        <f>Factures!O440</f>
        <v>0</v>
      </c>
      <c r="L426" s="192"/>
      <c r="M426" s="198">
        <f ca="1">Factures!B$13</f>
        <v>46067</v>
      </c>
      <c r="N426" s="193" t="str">
        <f>Factures!A$11</f>
        <v>Facture</v>
      </c>
      <c r="O426" s="192"/>
      <c r="P426" s="192"/>
      <c r="Q426" s="192"/>
      <c r="R426" s="198"/>
      <c r="S426" s="193"/>
      <c r="T426" s="193"/>
    </row>
    <row r="427" s="179" customFormat="1" hidden="1" spans="1:20">
      <c r="A427" s="193">
        <f>Factures!C441</f>
        <v>0</v>
      </c>
      <c r="B427" s="34"/>
      <c r="C427" s="31">
        <f t="shared" si="6"/>
        <v>1000</v>
      </c>
      <c r="D427" s="34"/>
      <c r="E427" s="34">
        <f>Factures!E441</f>
        <v>0</v>
      </c>
      <c r="F427" s="190">
        <f>Factures!A441</f>
        <v>0</v>
      </c>
      <c r="G427" s="191">
        <f>Factures!B441</f>
        <v>0</v>
      </c>
      <c r="H427" s="194">
        <f>Factures!F441</f>
        <v>0</v>
      </c>
      <c r="I427" s="34">
        <f>Factures!N441</f>
        <v>0</v>
      </c>
      <c r="J427" s="198"/>
      <c r="K427" s="192">
        <f>Factures!O441</f>
        <v>0</v>
      </c>
      <c r="L427" s="192"/>
      <c r="M427" s="198">
        <f ca="1">Factures!B$13</f>
        <v>46067</v>
      </c>
      <c r="N427" s="193" t="str">
        <f>Factures!A$11</f>
        <v>Facture</v>
      </c>
      <c r="O427" s="192"/>
      <c r="P427" s="192"/>
      <c r="Q427" s="192"/>
      <c r="R427" s="198"/>
      <c r="S427" s="193"/>
      <c r="T427" s="193"/>
    </row>
    <row r="428" s="179" customFormat="1" hidden="1" spans="1:20">
      <c r="A428" s="193">
        <f>Factures!C442</f>
        <v>0</v>
      </c>
      <c r="B428" s="34"/>
      <c r="C428" s="31">
        <f t="shared" si="6"/>
        <v>1000</v>
      </c>
      <c r="D428" s="34"/>
      <c r="E428" s="34">
        <f>Factures!E442</f>
        <v>0</v>
      </c>
      <c r="F428" s="190">
        <f>Factures!A442</f>
        <v>0</v>
      </c>
      <c r="G428" s="191">
        <f>Factures!B442</f>
        <v>0</v>
      </c>
      <c r="H428" s="194">
        <f>Factures!F442</f>
        <v>0</v>
      </c>
      <c r="I428" s="34">
        <f>Factures!N442</f>
        <v>0</v>
      </c>
      <c r="J428" s="198"/>
      <c r="K428" s="192">
        <f>Factures!O442</f>
        <v>0</v>
      </c>
      <c r="L428" s="192"/>
      <c r="M428" s="198">
        <f ca="1">Factures!B$13</f>
        <v>46067</v>
      </c>
      <c r="N428" s="193" t="str">
        <f>Factures!A$11</f>
        <v>Facture</v>
      </c>
      <c r="O428" s="192"/>
      <c r="P428" s="192"/>
      <c r="Q428" s="192"/>
      <c r="R428" s="198"/>
      <c r="S428" s="193"/>
      <c r="T428" s="193"/>
    </row>
    <row r="429" s="179" customFormat="1" hidden="1" spans="1:20">
      <c r="A429" s="193">
        <f>Factures!C443</f>
        <v>0</v>
      </c>
      <c r="B429" s="34"/>
      <c r="C429" s="31">
        <f t="shared" si="6"/>
        <v>1000</v>
      </c>
      <c r="D429" s="34"/>
      <c r="E429" s="34">
        <f>Factures!E443</f>
        <v>0</v>
      </c>
      <c r="F429" s="190">
        <f>Factures!A443</f>
        <v>0</v>
      </c>
      <c r="G429" s="191">
        <f>Factures!B443</f>
        <v>0</v>
      </c>
      <c r="H429" s="194">
        <f>Factures!F443</f>
        <v>0</v>
      </c>
      <c r="I429" s="34">
        <f>Factures!N443</f>
        <v>0</v>
      </c>
      <c r="J429" s="198"/>
      <c r="K429" s="192">
        <f>Factures!O443</f>
        <v>0</v>
      </c>
      <c r="L429" s="192"/>
      <c r="M429" s="198">
        <f ca="1">Factures!B$13</f>
        <v>46067</v>
      </c>
      <c r="N429" s="193" t="str">
        <f>Factures!A$11</f>
        <v>Facture</v>
      </c>
      <c r="O429" s="192"/>
      <c r="P429" s="192"/>
      <c r="Q429" s="192"/>
      <c r="R429" s="198"/>
      <c r="S429" s="193"/>
      <c r="T429" s="193"/>
    </row>
    <row r="430" s="179" customFormat="1" hidden="1" spans="1:20">
      <c r="A430" s="193">
        <f>Factures!C444</f>
        <v>0</v>
      </c>
      <c r="B430" s="34"/>
      <c r="C430" s="31">
        <f t="shared" si="6"/>
        <v>1000</v>
      </c>
      <c r="D430" s="34"/>
      <c r="E430" s="34">
        <f>Factures!E444</f>
        <v>0</v>
      </c>
      <c r="F430" s="190">
        <f>Factures!A444</f>
        <v>0</v>
      </c>
      <c r="G430" s="191">
        <f>Factures!B444</f>
        <v>0</v>
      </c>
      <c r="H430" s="194">
        <f>Factures!F444</f>
        <v>0</v>
      </c>
      <c r="I430" s="34">
        <f>Factures!N444</f>
        <v>0</v>
      </c>
      <c r="J430" s="198"/>
      <c r="K430" s="192">
        <f>Factures!O444</f>
        <v>0</v>
      </c>
      <c r="L430" s="192"/>
      <c r="M430" s="198">
        <f ca="1">Factures!B$13</f>
        <v>46067</v>
      </c>
      <c r="N430" s="193" t="str">
        <f>Factures!A$11</f>
        <v>Facture</v>
      </c>
      <c r="O430" s="192"/>
      <c r="P430" s="192"/>
      <c r="Q430" s="192"/>
      <c r="R430" s="198"/>
      <c r="S430" s="193"/>
      <c r="T430" s="193"/>
    </row>
    <row r="431" s="179" customFormat="1" hidden="1" spans="1:20">
      <c r="A431" s="193">
        <f>Factures!C445</f>
        <v>0</v>
      </c>
      <c r="B431" s="34"/>
      <c r="C431" s="31">
        <f t="shared" si="6"/>
        <v>1000</v>
      </c>
      <c r="D431" s="34"/>
      <c r="E431" s="34">
        <f>Factures!E445</f>
        <v>0</v>
      </c>
      <c r="F431" s="190">
        <f>Factures!A445</f>
        <v>0</v>
      </c>
      <c r="G431" s="191">
        <f>Factures!B445</f>
        <v>0</v>
      </c>
      <c r="H431" s="194">
        <f>Factures!F445</f>
        <v>0</v>
      </c>
      <c r="I431" s="34">
        <f>Factures!N445</f>
        <v>0</v>
      </c>
      <c r="J431" s="198"/>
      <c r="K431" s="192">
        <f>Factures!O445</f>
        <v>0</v>
      </c>
      <c r="L431" s="192"/>
      <c r="M431" s="198">
        <f ca="1">Factures!B$13</f>
        <v>46067</v>
      </c>
      <c r="N431" s="193" t="str">
        <f>Factures!A$11</f>
        <v>Facture</v>
      </c>
      <c r="O431" s="192"/>
      <c r="P431" s="192"/>
      <c r="Q431" s="192"/>
      <c r="R431" s="198"/>
      <c r="S431" s="193"/>
      <c r="T431" s="193"/>
    </row>
    <row r="432" s="179" customFormat="1" hidden="1" spans="1:20">
      <c r="A432" s="193">
        <f>Factures!C446</f>
        <v>0</v>
      </c>
      <c r="B432" s="34"/>
      <c r="C432" s="31">
        <f t="shared" si="6"/>
        <v>1000</v>
      </c>
      <c r="D432" s="34"/>
      <c r="E432" s="34">
        <f>Factures!E446</f>
        <v>0</v>
      </c>
      <c r="F432" s="190">
        <f>Factures!A446</f>
        <v>0</v>
      </c>
      <c r="G432" s="191">
        <f>Factures!B446</f>
        <v>0</v>
      </c>
      <c r="H432" s="194">
        <f>Factures!F446</f>
        <v>0</v>
      </c>
      <c r="I432" s="34">
        <f>Factures!N446</f>
        <v>0</v>
      </c>
      <c r="J432" s="198"/>
      <c r="K432" s="192">
        <f>Factures!O446</f>
        <v>0</v>
      </c>
      <c r="L432" s="192"/>
      <c r="M432" s="198">
        <f ca="1">Factures!B$13</f>
        <v>46067</v>
      </c>
      <c r="N432" s="193" t="str">
        <f>Factures!A$11</f>
        <v>Facture</v>
      </c>
      <c r="O432" s="192"/>
      <c r="P432" s="192"/>
      <c r="Q432" s="192"/>
      <c r="R432" s="198"/>
      <c r="S432" s="193"/>
      <c r="T432" s="193"/>
    </row>
    <row r="433" s="179" customFormat="1" hidden="1" spans="1:20">
      <c r="A433" s="193">
        <f>Factures!C447</f>
        <v>0</v>
      </c>
      <c r="B433" s="34"/>
      <c r="C433" s="31">
        <f t="shared" si="6"/>
        <v>1000</v>
      </c>
      <c r="D433" s="34"/>
      <c r="E433" s="34">
        <f>Factures!E447</f>
        <v>0</v>
      </c>
      <c r="F433" s="190">
        <f>Factures!A447</f>
        <v>0</v>
      </c>
      <c r="G433" s="191">
        <f>Factures!B447</f>
        <v>0</v>
      </c>
      <c r="H433" s="194">
        <f>Factures!F447</f>
        <v>0</v>
      </c>
      <c r="I433" s="34">
        <f>Factures!N447</f>
        <v>0</v>
      </c>
      <c r="J433" s="198"/>
      <c r="K433" s="192">
        <f>Factures!O447</f>
        <v>0</v>
      </c>
      <c r="L433" s="192"/>
      <c r="M433" s="198">
        <f ca="1">Factures!B$13</f>
        <v>46067</v>
      </c>
      <c r="N433" s="193" t="str">
        <f>Factures!A$11</f>
        <v>Facture</v>
      </c>
      <c r="O433" s="192"/>
      <c r="P433" s="192"/>
      <c r="Q433" s="192"/>
      <c r="R433" s="198"/>
      <c r="S433" s="193"/>
      <c r="T433" s="193"/>
    </row>
    <row r="434" s="179" customFormat="1" hidden="1" spans="1:20">
      <c r="A434" s="193">
        <f>Factures!C448</f>
        <v>0</v>
      </c>
      <c r="B434" s="34"/>
      <c r="C434" s="31">
        <f t="shared" si="6"/>
        <v>1000</v>
      </c>
      <c r="D434" s="34"/>
      <c r="E434" s="34">
        <f>Factures!E448</f>
        <v>0</v>
      </c>
      <c r="F434" s="190">
        <f>Factures!A448</f>
        <v>0</v>
      </c>
      <c r="G434" s="191">
        <f>Factures!B448</f>
        <v>0</v>
      </c>
      <c r="H434" s="194">
        <f>Factures!F448</f>
        <v>0</v>
      </c>
      <c r="I434" s="34">
        <f>Factures!N448</f>
        <v>0</v>
      </c>
      <c r="J434" s="198"/>
      <c r="K434" s="192">
        <f>Factures!O448</f>
        <v>0</v>
      </c>
      <c r="L434" s="192"/>
      <c r="M434" s="198">
        <f ca="1">Factures!B$13</f>
        <v>46067</v>
      </c>
      <c r="N434" s="193" t="str">
        <f>Factures!A$11</f>
        <v>Facture</v>
      </c>
      <c r="O434" s="192"/>
      <c r="P434" s="192"/>
      <c r="Q434" s="192"/>
      <c r="R434" s="198"/>
      <c r="S434" s="193"/>
      <c r="T434" s="193"/>
    </row>
    <row r="435" s="179" customFormat="1" hidden="1" spans="1:20">
      <c r="A435" s="193">
        <f>Factures!C449</f>
        <v>0</v>
      </c>
      <c r="B435" s="34"/>
      <c r="C435" s="31">
        <f t="shared" si="6"/>
        <v>1000</v>
      </c>
      <c r="D435" s="34"/>
      <c r="E435" s="34">
        <f>Factures!E449</f>
        <v>0</v>
      </c>
      <c r="F435" s="190">
        <f>Factures!A449</f>
        <v>0</v>
      </c>
      <c r="G435" s="191">
        <f>Factures!B449</f>
        <v>0</v>
      </c>
      <c r="H435" s="194">
        <f>Factures!F449</f>
        <v>0</v>
      </c>
      <c r="I435" s="34">
        <f>Factures!N449</f>
        <v>0</v>
      </c>
      <c r="J435" s="198"/>
      <c r="K435" s="192">
        <f>Factures!O449</f>
        <v>0</v>
      </c>
      <c r="L435" s="192"/>
      <c r="M435" s="198">
        <f ca="1">Factures!B$13</f>
        <v>46067</v>
      </c>
      <c r="N435" s="193" t="str">
        <f>Factures!A$11</f>
        <v>Facture</v>
      </c>
      <c r="O435" s="192"/>
      <c r="P435" s="192"/>
      <c r="Q435" s="192"/>
      <c r="R435" s="198"/>
      <c r="S435" s="193"/>
      <c r="T435" s="193"/>
    </row>
    <row r="436" s="179" customFormat="1" hidden="1" spans="1:20">
      <c r="A436" s="193">
        <f>Factures!C450</f>
        <v>0</v>
      </c>
      <c r="B436" s="34"/>
      <c r="C436" s="31">
        <f t="shared" si="6"/>
        <v>1000</v>
      </c>
      <c r="D436" s="34"/>
      <c r="E436" s="34">
        <f>Factures!E450</f>
        <v>0</v>
      </c>
      <c r="F436" s="190">
        <f>Factures!A450</f>
        <v>0</v>
      </c>
      <c r="G436" s="191">
        <f>Factures!B450</f>
        <v>0</v>
      </c>
      <c r="H436" s="194">
        <f>Factures!F450</f>
        <v>0</v>
      </c>
      <c r="I436" s="34">
        <f>Factures!N450</f>
        <v>0</v>
      </c>
      <c r="J436" s="198"/>
      <c r="K436" s="192">
        <f>Factures!O450</f>
        <v>0</v>
      </c>
      <c r="L436" s="192"/>
      <c r="M436" s="198">
        <f ca="1">Factures!B$13</f>
        <v>46067</v>
      </c>
      <c r="N436" s="193" t="str">
        <f>Factures!A$11</f>
        <v>Facture</v>
      </c>
      <c r="O436" s="192"/>
      <c r="P436" s="192"/>
      <c r="Q436" s="192"/>
      <c r="R436" s="198"/>
      <c r="S436" s="193"/>
      <c r="T436" s="193"/>
    </row>
    <row r="437" s="179" customFormat="1" hidden="1" spans="1:20">
      <c r="A437" s="193">
        <f>Factures!C451</f>
        <v>0</v>
      </c>
      <c r="B437" s="34"/>
      <c r="C437" s="31">
        <f t="shared" si="6"/>
        <v>1000</v>
      </c>
      <c r="D437" s="34"/>
      <c r="E437" s="34">
        <f>Factures!E451</f>
        <v>0</v>
      </c>
      <c r="F437" s="190">
        <f>Factures!A451</f>
        <v>0</v>
      </c>
      <c r="G437" s="191">
        <f>Factures!B451</f>
        <v>0</v>
      </c>
      <c r="H437" s="194">
        <f>Factures!F451</f>
        <v>0</v>
      </c>
      <c r="I437" s="34">
        <f>Factures!N451</f>
        <v>0</v>
      </c>
      <c r="J437" s="198"/>
      <c r="K437" s="192">
        <f>Factures!O451</f>
        <v>0</v>
      </c>
      <c r="L437" s="192"/>
      <c r="M437" s="198">
        <f ca="1">Factures!B$13</f>
        <v>46067</v>
      </c>
      <c r="N437" s="193" t="str">
        <f>Factures!A$11</f>
        <v>Facture</v>
      </c>
      <c r="O437" s="192"/>
      <c r="P437" s="192"/>
      <c r="Q437" s="192"/>
      <c r="R437" s="198"/>
      <c r="S437" s="193"/>
      <c r="T437" s="193"/>
    </row>
    <row r="438" s="179" customFormat="1" hidden="1" spans="1:20">
      <c r="A438" s="193">
        <f>Factures!C452</f>
        <v>0</v>
      </c>
      <c r="B438" s="34"/>
      <c r="C438" s="31">
        <f t="shared" si="6"/>
        <v>1000</v>
      </c>
      <c r="D438" s="34"/>
      <c r="E438" s="34">
        <f>Factures!E452</f>
        <v>0</v>
      </c>
      <c r="F438" s="190">
        <f>Factures!A452</f>
        <v>0</v>
      </c>
      <c r="G438" s="191">
        <f>Factures!B452</f>
        <v>0</v>
      </c>
      <c r="H438" s="194">
        <f>Factures!F452</f>
        <v>0</v>
      </c>
      <c r="I438" s="34">
        <f>Factures!N452</f>
        <v>0</v>
      </c>
      <c r="J438" s="198"/>
      <c r="K438" s="192">
        <f>Factures!O452</f>
        <v>0</v>
      </c>
      <c r="L438" s="192"/>
      <c r="M438" s="198">
        <f ca="1">Factures!B$13</f>
        <v>46067</v>
      </c>
      <c r="N438" s="193" t="str">
        <f>Factures!A$11</f>
        <v>Facture</v>
      </c>
      <c r="O438" s="192"/>
      <c r="P438" s="192"/>
      <c r="Q438" s="192"/>
      <c r="R438" s="198"/>
      <c r="S438" s="193"/>
      <c r="T438" s="193"/>
    </row>
    <row r="439" s="179" customFormat="1" hidden="1" spans="1:20">
      <c r="A439" s="193">
        <f>Factures!C453</f>
        <v>0</v>
      </c>
      <c r="B439" s="34"/>
      <c r="C439" s="31">
        <f t="shared" si="6"/>
        <v>1000</v>
      </c>
      <c r="D439" s="34"/>
      <c r="E439" s="34">
        <f>Factures!E453</f>
        <v>0</v>
      </c>
      <c r="F439" s="190">
        <f>Factures!A453</f>
        <v>0</v>
      </c>
      <c r="G439" s="191">
        <f>Factures!B453</f>
        <v>0</v>
      </c>
      <c r="H439" s="194">
        <f>Factures!F453</f>
        <v>0</v>
      </c>
      <c r="I439" s="34">
        <f>Factures!N453</f>
        <v>0</v>
      </c>
      <c r="J439" s="198"/>
      <c r="K439" s="192">
        <f>Factures!O453</f>
        <v>0</v>
      </c>
      <c r="L439" s="192"/>
      <c r="M439" s="198">
        <f ca="1">Factures!B$13</f>
        <v>46067</v>
      </c>
      <c r="N439" s="193" t="str">
        <f>Factures!A$11</f>
        <v>Facture</v>
      </c>
      <c r="O439" s="192"/>
      <c r="P439" s="192"/>
      <c r="Q439" s="192"/>
      <c r="R439" s="198"/>
      <c r="S439" s="193"/>
      <c r="T439" s="193"/>
    </row>
    <row r="440" s="179" customFormat="1" hidden="1" spans="1:20">
      <c r="A440" s="193">
        <f>Factures!C454</f>
        <v>0</v>
      </c>
      <c r="B440" s="34"/>
      <c r="C440" s="31">
        <f t="shared" si="6"/>
        <v>1000</v>
      </c>
      <c r="D440" s="34"/>
      <c r="E440" s="34">
        <f>Factures!E454</f>
        <v>0</v>
      </c>
      <c r="F440" s="190">
        <f>Factures!A454</f>
        <v>0</v>
      </c>
      <c r="G440" s="191">
        <f>Factures!B454</f>
        <v>0</v>
      </c>
      <c r="H440" s="194">
        <f>Factures!F454</f>
        <v>0</v>
      </c>
      <c r="I440" s="34">
        <f>Factures!N454</f>
        <v>0</v>
      </c>
      <c r="J440" s="198"/>
      <c r="K440" s="192">
        <f>Factures!O454</f>
        <v>0</v>
      </c>
      <c r="L440" s="192"/>
      <c r="M440" s="198">
        <f ca="1">Factures!B$13</f>
        <v>46067</v>
      </c>
      <c r="N440" s="193" t="str">
        <f>Factures!A$11</f>
        <v>Facture</v>
      </c>
      <c r="O440" s="192"/>
      <c r="P440" s="192"/>
      <c r="Q440" s="192"/>
      <c r="R440" s="198"/>
      <c r="S440" s="193"/>
      <c r="T440" s="193"/>
    </row>
    <row r="441" s="179" customFormat="1" hidden="1" spans="1:20">
      <c r="A441" s="193">
        <f>Factures!C455</f>
        <v>0</v>
      </c>
      <c r="B441" s="34"/>
      <c r="C441" s="31">
        <f t="shared" si="6"/>
        <v>1000</v>
      </c>
      <c r="D441" s="34"/>
      <c r="E441" s="34">
        <f>Factures!E455</f>
        <v>0</v>
      </c>
      <c r="F441" s="190">
        <f>Factures!A455</f>
        <v>0</v>
      </c>
      <c r="G441" s="191">
        <f>Factures!B455</f>
        <v>0</v>
      </c>
      <c r="H441" s="194">
        <f>Factures!F455</f>
        <v>0</v>
      </c>
      <c r="I441" s="34">
        <f>Factures!N455</f>
        <v>0</v>
      </c>
      <c r="J441" s="198"/>
      <c r="K441" s="192">
        <f>Factures!O455</f>
        <v>0</v>
      </c>
      <c r="L441" s="192"/>
      <c r="M441" s="198">
        <f ca="1">Factures!B$13</f>
        <v>46067</v>
      </c>
      <c r="N441" s="193" t="str">
        <f>Factures!A$11</f>
        <v>Facture</v>
      </c>
      <c r="O441" s="192"/>
      <c r="P441" s="192"/>
      <c r="Q441" s="192"/>
      <c r="R441" s="198"/>
      <c r="S441" s="193"/>
      <c r="T441" s="193"/>
    </row>
    <row r="442" s="179" customFormat="1" hidden="1" spans="1:20">
      <c r="A442" s="193">
        <f>Factures!C456</f>
        <v>0</v>
      </c>
      <c r="B442" s="34"/>
      <c r="C442" s="31">
        <f t="shared" si="6"/>
        <v>1000</v>
      </c>
      <c r="D442" s="34"/>
      <c r="E442" s="34">
        <f>Factures!E456</f>
        <v>0</v>
      </c>
      <c r="F442" s="190">
        <f>Factures!A456</f>
        <v>0</v>
      </c>
      <c r="G442" s="191">
        <f>Factures!B456</f>
        <v>0</v>
      </c>
      <c r="H442" s="194">
        <f>Factures!F456</f>
        <v>0</v>
      </c>
      <c r="I442" s="34">
        <f>Factures!N456</f>
        <v>0</v>
      </c>
      <c r="J442" s="198"/>
      <c r="K442" s="192">
        <f>Factures!O456</f>
        <v>0</v>
      </c>
      <c r="L442" s="192"/>
      <c r="M442" s="198">
        <f ca="1">Factures!B$13</f>
        <v>46067</v>
      </c>
      <c r="N442" s="193" t="str">
        <f>Factures!A$11</f>
        <v>Facture</v>
      </c>
      <c r="O442" s="192"/>
      <c r="P442" s="192"/>
      <c r="Q442" s="192"/>
      <c r="R442" s="198"/>
      <c r="S442" s="193"/>
      <c r="T442" s="193"/>
    </row>
    <row r="443" s="179" customFormat="1" hidden="1" spans="1:20">
      <c r="A443" s="193">
        <f>Factures!C457</f>
        <v>0</v>
      </c>
      <c r="B443" s="34"/>
      <c r="C443" s="31">
        <f t="shared" si="6"/>
        <v>1000</v>
      </c>
      <c r="D443" s="34"/>
      <c r="E443" s="34">
        <f>Factures!E457</f>
        <v>0</v>
      </c>
      <c r="F443" s="190">
        <f>Factures!A457</f>
        <v>0</v>
      </c>
      <c r="G443" s="191">
        <f>Factures!B457</f>
        <v>0</v>
      </c>
      <c r="H443" s="194">
        <f>Factures!F457</f>
        <v>0</v>
      </c>
      <c r="I443" s="34">
        <f>Factures!N457</f>
        <v>0</v>
      </c>
      <c r="J443" s="198"/>
      <c r="K443" s="192">
        <f>Factures!O457</f>
        <v>0</v>
      </c>
      <c r="L443" s="192"/>
      <c r="M443" s="198">
        <f ca="1">Factures!B$13</f>
        <v>46067</v>
      </c>
      <c r="N443" s="193" t="str">
        <f>Factures!A$11</f>
        <v>Facture</v>
      </c>
      <c r="O443" s="192"/>
      <c r="P443" s="192"/>
      <c r="Q443" s="192"/>
      <c r="R443" s="198"/>
      <c r="S443" s="193"/>
      <c r="T443" s="193"/>
    </row>
    <row r="444" s="179" customFormat="1" hidden="1" spans="1:20">
      <c r="A444" s="193">
        <f>Factures!C458</f>
        <v>0</v>
      </c>
      <c r="B444" s="34"/>
      <c r="C444" s="31">
        <f t="shared" si="6"/>
        <v>1000</v>
      </c>
      <c r="D444" s="34"/>
      <c r="E444" s="34">
        <f>Factures!E458</f>
        <v>0</v>
      </c>
      <c r="F444" s="190">
        <f>Factures!A458</f>
        <v>0</v>
      </c>
      <c r="G444" s="191">
        <f>Factures!B458</f>
        <v>0</v>
      </c>
      <c r="H444" s="194">
        <f>Factures!F458</f>
        <v>0</v>
      </c>
      <c r="I444" s="34">
        <f>Factures!N458</f>
        <v>0</v>
      </c>
      <c r="J444" s="198"/>
      <c r="K444" s="192">
        <f>Factures!O458</f>
        <v>0</v>
      </c>
      <c r="L444" s="192"/>
      <c r="M444" s="198">
        <f ca="1">Factures!B$13</f>
        <v>46067</v>
      </c>
      <c r="N444" s="193" t="str">
        <f>Factures!A$11</f>
        <v>Facture</v>
      </c>
      <c r="O444" s="192"/>
      <c r="P444" s="192"/>
      <c r="Q444" s="192"/>
      <c r="R444" s="198"/>
      <c r="S444" s="193"/>
      <c r="T444" s="193"/>
    </row>
    <row r="445" s="179" customFormat="1" hidden="1" spans="1:20">
      <c r="A445" s="193">
        <f>Factures!C459</f>
        <v>0</v>
      </c>
      <c r="B445" s="34"/>
      <c r="C445" s="31">
        <f t="shared" si="6"/>
        <v>1000</v>
      </c>
      <c r="D445" s="34"/>
      <c r="E445" s="34">
        <f>Factures!E459</f>
        <v>0</v>
      </c>
      <c r="F445" s="190">
        <f>Factures!A459</f>
        <v>0</v>
      </c>
      <c r="G445" s="191">
        <f>Factures!B459</f>
        <v>0</v>
      </c>
      <c r="H445" s="194">
        <f>Factures!F459</f>
        <v>0</v>
      </c>
      <c r="I445" s="34">
        <f>Factures!N459</f>
        <v>0</v>
      </c>
      <c r="J445" s="198"/>
      <c r="K445" s="192">
        <f>Factures!O459</f>
        <v>0</v>
      </c>
      <c r="L445" s="192"/>
      <c r="M445" s="198">
        <f ca="1">Factures!B$13</f>
        <v>46067</v>
      </c>
      <c r="N445" s="193" t="str">
        <f>Factures!A$11</f>
        <v>Facture</v>
      </c>
      <c r="O445" s="192"/>
      <c r="P445" s="192"/>
      <c r="Q445" s="192"/>
      <c r="R445" s="198"/>
      <c r="S445" s="193"/>
      <c r="T445" s="193"/>
    </row>
    <row r="446" s="179" customFormat="1" hidden="1" spans="1:20">
      <c r="A446" s="193">
        <f>Factures!C460</f>
        <v>0</v>
      </c>
      <c r="B446" s="34"/>
      <c r="C446" s="31">
        <f t="shared" si="6"/>
        <v>1000</v>
      </c>
      <c r="D446" s="34"/>
      <c r="E446" s="34">
        <f>Factures!E460</f>
        <v>0</v>
      </c>
      <c r="F446" s="190">
        <f>Factures!A460</f>
        <v>0</v>
      </c>
      <c r="G446" s="191">
        <f>Factures!B460</f>
        <v>0</v>
      </c>
      <c r="H446" s="194">
        <f>Factures!F460</f>
        <v>0</v>
      </c>
      <c r="I446" s="34">
        <f>Factures!N460</f>
        <v>0</v>
      </c>
      <c r="J446" s="198"/>
      <c r="K446" s="192">
        <f>Factures!O460</f>
        <v>0</v>
      </c>
      <c r="L446" s="192"/>
      <c r="M446" s="198">
        <f ca="1">Factures!B$13</f>
        <v>46067</v>
      </c>
      <c r="N446" s="193" t="str">
        <f>Factures!A$11</f>
        <v>Facture</v>
      </c>
      <c r="O446" s="192"/>
      <c r="P446" s="192"/>
      <c r="Q446" s="192"/>
      <c r="R446" s="198"/>
      <c r="S446" s="193"/>
      <c r="T446" s="193"/>
    </row>
    <row r="447" s="179" customFormat="1" hidden="1" spans="1:20">
      <c r="A447" s="193">
        <f>Factures!C461</f>
        <v>0</v>
      </c>
      <c r="B447" s="34"/>
      <c r="C447" s="31">
        <f t="shared" si="6"/>
        <v>1000</v>
      </c>
      <c r="D447" s="34"/>
      <c r="E447" s="34">
        <f>Factures!E461</f>
        <v>0</v>
      </c>
      <c r="F447" s="190">
        <f>Factures!A461</f>
        <v>0</v>
      </c>
      <c r="G447" s="191">
        <f>Factures!B461</f>
        <v>0</v>
      </c>
      <c r="H447" s="194">
        <f>Factures!F461</f>
        <v>0</v>
      </c>
      <c r="I447" s="34">
        <f>Factures!N461</f>
        <v>0</v>
      </c>
      <c r="J447" s="198"/>
      <c r="K447" s="192">
        <f>Factures!O461</f>
        <v>0</v>
      </c>
      <c r="L447" s="192"/>
      <c r="M447" s="198">
        <f ca="1">Factures!B$13</f>
        <v>46067</v>
      </c>
      <c r="N447" s="193" t="str">
        <f>Factures!A$11</f>
        <v>Facture</v>
      </c>
      <c r="O447" s="192"/>
      <c r="P447" s="192"/>
      <c r="Q447" s="192"/>
      <c r="R447" s="198"/>
      <c r="S447" s="193"/>
      <c r="T447" s="193"/>
    </row>
    <row r="448" s="179" customFormat="1" hidden="1" spans="1:20">
      <c r="A448" s="193">
        <f>Factures!C462</f>
        <v>0</v>
      </c>
      <c r="B448" s="34"/>
      <c r="C448" s="31">
        <f t="shared" si="6"/>
        <v>1000</v>
      </c>
      <c r="D448" s="34"/>
      <c r="E448" s="34">
        <f>Factures!E462</f>
        <v>0</v>
      </c>
      <c r="F448" s="190">
        <f>Factures!A462</f>
        <v>0</v>
      </c>
      <c r="G448" s="191">
        <f>Factures!B462</f>
        <v>0</v>
      </c>
      <c r="H448" s="194">
        <f>Factures!F462</f>
        <v>0</v>
      </c>
      <c r="I448" s="34">
        <f>Factures!N462</f>
        <v>0</v>
      </c>
      <c r="J448" s="198"/>
      <c r="K448" s="192">
        <f>Factures!O462</f>
        <v>0</v>
      </c>
      <c r="L448" s="192"/>
      <c r="M448" s="198">
        <f ca="1">Factures!B$13</f>
        <v>46067</v>
      </c>
      <c r="N448" s="193" t="str">
        <f>Factures!A$11</f>
        <v>Facture</v>
      </c>
      <c r="O448" s="192"/>
      <c r="P448" s="192"/>
      <c r="Q448" s="192"/>
      <c r="R448" s="198"/>
      <c r="S448" s="193"/>
      <c r="T448" s="193"/>
    </row>
    <row r="449" s="179" customFormat="1" hidden="1" spans="1:20">
      <c r="A449" s="193">
        <f>Factures!C463</f>
        <v>0</v>
      </c>
      <c r="B449" s="34"/>
      <c r="C449" s="31">
        <f t="shared" si="6"/>
        <v>1000</v>
      </c>
      <c r="D449" s="34"/>
      <c r="E449" s="34">
        <f>Factures!E463</f>
        <v>0</v>
      </c>
      <c r="F449" s="190">
        <f>Factures!A463</f>
        <v>0</v>
      </c>
      <c r="G449" s="191">
        <f>Factures!B463</f>
        <v>0</v>
      </c>
      <c r="H449" s="194">
        <f>Factures!F463</f>
        <v>0</v>
      </c>
      <c r="I449" s="34">
        <f>Factures!N463</f>
        <v>0</v>
      </c>
      <c r="J449" s="198"/>
      <c r="K449" s="192">
        <f>Factures!O463</f>
        <v>0</v>
      </c>
      <c r="L449" s="192"/>
      <c r="M449" s="198">
        <f ca="1">Factures!B$13</f>
        <v>46067</v>
      </c>
      <c r="N449" s="193" t="str">
        <f>Factures!A$11</f>
        <v>Facture</v>
      </c>
      <c r="O449" s="192"/>
      <c r="P449" s="192"/>
      <c r="Q449" s="192"/>
      <c r="R449" s="198"/>
      <c r="S449" s="193"/>
      <c r="T449" s="193"/>
    </row>
    <row r="450" s="179" customFormat="1" hidden="1" spans="1:20">
      <c r="A450" s="193">
        <f>Factures!C464</f>
        <v>0</v>
      </c>
      <c r="B450" s="34"/>
      <c r="C450" s="31">
        <f t="shared" si="6"/>
        <v>1000</v>
      </c>
      <c r="D450" s="34"/>
      <c r="E450" s="34">
        <f>Factures!E464</f>
        <v>0</v>
      </c>
      <c r="F450" s="190">
        <f>Factures!A464</f>
        <v>0</v>
      </c>
      <c r="G450" s="191">
        <f>Factures!B464</f>
        <v>0</v>
      </c>
      <c r="H450" s="194">
        <f>Factures!F464</f>
        <v>0</v>
      </c>
      <c r="I450" s="34">
        <f>Factures!N464</f>
        <v>0</v>
      </c>
      <c r="J450" s="198"/>
      <c r="K450" s="192">
        <f>Factures!O464</f>
        <v>0</v>
      </c>
      <c r="L450" s="192"/>
      <c r="M450" s="198">
        <f ca="1">Factures!B$13</f>
        <v>46067</v>
      </c>
      <c r="N450" s="193" t="str">
        <f>Factures!A$11</f>
        <v>Facture</v>
      </c>
      <c r="O450" s="192"/>
      <c r="P450" s="192"/>
      <c r="Q450" s="192"/>
      <c r="R450" s="198"/>
      <c r="S450" s="193"/>
      <c r="T450" s="193"/>
    </row>
    <row r="451" s="179" customFormat="1" hidden="1" spans="1:20">
      <c r="A451" s="193">
        <f>Factures!C465</f>
        <v>0</v>
      </c>
      <c r="B451" s="34"/>
      <c r="C451" s="31">
        <f t="shared" ref="C451:C514" si="7">C$2</f>
        <v>1000</v>
      </c>
      <c r="D451" s="34"/>
      <c r="E451" s="34">
        <f>Factures!E465</f>
        <v>0</v>
      </c>
      <c r="F451" s="190">
        <f>Factures!A465</f>
        <v>0</v>
      </c>
      <c r="G451" s="191">
        <f>Factures!B465</f>
        <v>0</v>
      </c>
      <c r="H451" s="194">
        <f>Factures!F465</f>
        <v>0</v>
      </c>
      <c r="I451" s="34">
        <f>Factures!N465</f>
        <v>0</v>
      </c>
      <c r="J451" s="198"/>
      <c r="K451" s="192">
        <f>Factures!O465</f>
        <v>0</v>
      </c>
      <c r="L451" s="192"/>
      <c r="M451" s="198">
        <f ca="1">Factures!B$13</f>
        <v>46067</v>
      </c>
      <c r="N451" s="193" t="str">
        <f>Factures!A$11</f>
        <v>Facture</v>
      </c>
      <c r="O451" s="192"/>
      <c r="P451" s="192"/>
      <c r="Q451" s="192"/>
      <c r="R451" s="198"/>
      <c r="S451" s="193"/>
      <c r="T451" s="193"/>
    </row>
    <row r="452" s="179" customFormat="1" hidden="1" spans="1:20">
      <c r="A452" s="193">
        <f>Factures!C466</f>
        <v>0</v>
      </c>
      <c r="B452" s="34"/>
      <c r="C452" s="31">
        <f t="shared" si="7"/>
        <v>1000</v>
      </c>
      <c r="D452" s="34"/>
      <c r="E452" s="34">
        <f>Factures!E466</f>
        <v>0</v>
      </c>
      <c r="F452" s="190">
        <f>Factures!A466</f>
        <v>0</v>
      </c>
      <c r="G452" s="191">
        <f>Factures!B466</f>
        <v>0</v>
      </c>
      <c r="H452" s="194">
        <f>Factures!F466</f>
        <v>0</v>
      </c>
      <c r="I452" s="34">
        <f>Factures!N466</f>
        <v>0</v>
      </c>
      <c r="J452" s="198"/>
      <c r="K452" s="192">
        <f>Factures!O466</f>
        <v>0</v>
      </c>
      <c r="L452" s="192"/>
      <c r="M452" s="198">
        <f ca="1">Factures!B$13</f>
        <v>46067</v>
      </c>
      <c r="N452" s="193" t="str">
        <f>Factures!A$11</f>
        <v>Facture</v>
      </c>
      <c r="O452" s="192"/>
      <c r="P452" s="192"/>
      <c r="Q452" s="192"/>
      <c r="R452" s="198"/>
      <c r="S452" s="193"/>
      <c r="T452" s="193"/>
    </row>
    <row r="453" s="179" customFormat="1" hidden="1" spans="1:20">
      <c r="A453" s="193">
        <f>Factures!C467</f>
        <v>0</v>
      </c>
      <c r="B453" s="34"/>
      <c r="C453" s="31">
        <f t="shared" si="7"/>
        <v>1000</v>
      </c>
      <c r="D453" s="34"/>
      <c r="E453" s="34">
        <f>Factures!E467</f>
        <v>0</v>
      </c>
      <c r="F453" s="190">
        <f>Factures!A467</f>
        <v>0</v>
      </c>
      <c r="G453" s="191">
        <f>Factures!B467</f>
        <v>0</v>
      </c>
      <c r="H453" s="194">
        <f>Factures!F467</f>
        <v>0</v>
      </c>
      <c r="I453" s="34">
        <f>Factures!N467</f>
        <v>0</v>
      </c>
      <c r="J453" s="198"/>
      <c r="K453" s="192">
        <f>Factures!O467</f>
        <v>0</v>
      </c>
      <c r="L453" s="192"/>
      <c r="M453" s="198">
        <f ca="1">Factures!B$13</f>
        <v>46067</v>
      </c>
      <c r="N453" s="193" t="str">
        <f>Factures!A$11</f>
        <v>Facture</v>
      </c>
      <c r="O453" s="192"/>
      <c r="P453" s="192"/>
      <c r="Q453" s="192"/>
      <c r="R453" s="198"/>
      <c r="S453" s="193"/>
      <c r="T453" s="193"/>
    </row>
    <row r="454" s="179" customFormat="1" hidden="1" spans="1:20">
      <c r="A454" s="193">
        <f>Factures!C468</f>
        <v>0</v>
      </c>
      <c r="B454" s="34"/>
      <c r="C454" s="31">
        <f t="shared" si="7"/>
        <v>1000</v>
      </c>
      <c r="D454" s="34"/>
      <c r="E454" s="34">
        <f>Factures!E468</f>
        <v>0</v>
      </c>
      <c r="F454" s="190">
        <f>Factures!A468</f>
        <v>0</v>
      </c>
      <c r="G454" s="191">
        <f>Factures!B468</f>
        <v>0</v>
      </c>
      <c r="H454" s="194">
        <f>Factures!F468</f>
        <v>0</v>
      </c>
      <c r="I454" s="34">
        <f>Factures!N468</f>
        <v>0</v>
      </c>
      <c r="J454" s="198"/>
      <c r="K454" s="192">
        <f>Factures!O468</f>
        <v>0</v>
      </c>
      <c r="L454" s="192"/>
      <c r="M454" s="198">
        <f ca="1">Factures!B$13</f>
        <v>46067</v>
      </c>
      <c r="N454" s="193" t="str">
        <f>Factures!A$11</f>
        <v>Facture</v>
      </c>
      <c r="O454" s="192"/>
      <c r="P454" s="192"/>
      <c r="Q454" s="192"/>
      <c r="R454" s="198"/>
      <c r="S454" s="193"/>
      <c r="T454" s="193"/>
    </row>
    <row r="455" s="179" customFormat="1" hidden="1" spans="1:20">
      <c r="A455" s="193">
        <f>Factures!C469</f>
        <v>0</v>
      </c>
      <c r="B455" s="34"/>
      <c r="C455" s="31">
        <f t="shared" si="7"/>
        <v>1000</v>
      </c>
      <c r="D455" s="34"/>
      <c r="E455" s="34">
        <f>Factures!E469</f>
        <v>0</v>
      </c>
      <c r="F455" s="190">
        <f>Factures!A469</f>
        <v>0</v>
      </c>
      <c r="G455" s="191">
        <f>Factures!B469</f>
        <v>0</v>
      </c>
      <c r="H455" s="194">
        <f>Factures!F469</f>
        <v>0</v>
      </c>
      <c r="I455" s="34">
        <f>Factures!N469</f>
        <v>0</v>
      </c>
      <c r="J455" s="198"/>
      <c r="K455" s="192">
        <f>Factures!O469</f>
        <v>0</v>
      </c>
      <c r="L455" s="192"/>
      <c r="M455" s="198">
        <f ca="1">Factures!B$13</f>
        <v>46067</v>
      </c>
      <c r="N455" s="193" t="str">
        <f>Factures!A$11</f>
        <v>Facture</v>
      </c>
      <c r="O455" s="192"/>
      <c r="P455" s="192"/>
      <c r="Q455" s="192"/>
      <c r="R455" s="198"/>
      <c r="S455" s="193"/>
      <c r="T455" s="193"/>
    </row>
    <row r="456" s="179" customFormat="1" hidden="1" spans="1:20">
      <c r="A456" s="193">
        <f>Factures!C470</f>
        <v>0</v>
      </c>
      <c r="B456" s="34"/>
      <c r="C456" s="31">
        <f t="shared" si="7"/>
        <v>1000</v>
      </c>
      <c r="D456" s="34"/>
      <c r="E456" s="34">
        <f>Factures!E470</f>
        <v>0</v>
      </c>
      <c r="F456" s="190">
        <f>Factures!A470</f>
        <v>0</v>
      </c>
      <c r="G456" s="191">
        <f>Factures!B470</f>
        <v>0</v>
      </c>
      <c r="H456" s="194">
        <f>Factures!F470</f>
        <v>0</v>
      </c>
      <c r="I456" s="34">
        <f>Factures!N470</f>
        <v>0</v>
      </c>
      <c r="J456" s="198"/>
      <c r="K456" s="192">
        <f>Factures!O470</f>
        <v>0</v>
      </c>
      <c r="L456" s="192"/>
      <c r="M456" s="198">
        <f ca="1">Factures!B$13</f>
        <v>46067</v>
      </c>
      <c r="N456" s="193" t="str">
        <f>Factures!A$11</f>
        <v>Facture</v>
      </c>
      <c r="O456" s="192"/>
      <c r="P456" s="192"/>
      <c r="Q456" s="192"/>
      <c r="R456" s="198"/>
      <c r="S456" s="193"/>
      <c r="T456" s="193"/>
    </row>
    <row r="457" s="179" customFormat="1" hidden="1" spans="1:20">
      <c r="A457" s="193">
        <f>Factures!C471</f>
        <v>0</v>
      </c>
      <c r="B457" s="34"/>
      <c r="C457" s="31">
        <f t="shared" si="7"/>
        <v>1000</v>
      </c>
      <c r="D457" s="34"/>
      <c r="E457" s="34">
        <f>Factures!E471</f>
        <v>0</v>
      </c>
      <c r="F457" s="190">
        <f>Factures!A471</f>
        <v>0</v>
      </c>
      <c r="G457" s="191">
        <f>Factures!B471</f>
        <v>0</v>
      </c>
      <c r="H457" s="194">
        <f>Factures!F471</f>
        <v>0</v>
      </c>
      <c r="I457" s="34">
        <f>Factures!N471</f>
        <v>0</v>
      </c>
      <c r="J457" s="198"/>
      <c r="K457" s="192">
        <f>Factures!O471</f>
        <v>0</v>
      </c>
      <c r="L457" s="192"/>
      <c r="M457" s="198">
        <f ca="1">Factures!B$13</f>
        <v>46067</v>
      </c>
      <c r="N457" s="193" t="str">
        <f>Factures!A$11</f>
        <v>Facture</v>
      </c>
      <c r="O457" s="192"/>
      <c r="P457" s="192"/>
      <c r="Q457" s="192"/>
      <c r="R457" s="198"/>
      <c r="S457" s="193"/>
      <c r="T457" s="193"/>
    </row>
    <row r="458" s="179" customFormat="1" hidden="1" spans="1:20">
      <c r="A458" s="193">
        <f>Factures!C472</f>
        <v>0</v>
      </c>
      <c r="B458" s="34"/>
      <c r="C458" s="31">
        <f t="shared" si="7"/>
        <v>1000</v>
      </c>
      <c r="D458" s="34"/>
      <c r="E458" s="34">
        <f>Factures!E472</f>
        <v>0</v>
      </c>
      <c r="F458" s="190">
        <f>Factures!A472</f>
        <v>0</v>
      </c>
      <c r="G458" s="191">
        <f>Factures!B472</f>
        <v>0</v>
      </c>
      <c r="H458" s="194">
        <f>Factures!F472</f>
        <v>0</v>
      </c>
      <c r="I458" s="34">
        <f>Factures!N472</f>
        <v>0</v>
      </c>
      <c r="J458" s="198"/>
      <c r="K458" s="192">
        <f>Factures!O472</f>
        <v>0</v>
      </c>
      <c r="L458" s="192"/>
      <c r="M458" s="198">
        <f ca="1">Factures!B$13</f>
        <v>46067</v>
      </c>
      <c r="N458" s="193" t="str">
        <f>Factures!A$11</f>
        <v>Facture</v>
      </c>
      <c r="O458" s="192"/>
      <c r="P458" s="192"/>
      <c r="Q458" s="192"/>
      <c r="R458" s="198"/>
      <c r="S458" s="193"/>
      <c r="T458" s="193"/>
    </row>
    <row r="459" s="179" customFormat="1" hidden="1" spans="1:20">
      <c r="A459" s="193">
        <f>Factures!C473</f>
        <v>0</v>
      </c>
      <c r="B459" s="34"/>
      <c r="C459" s="31">
        <f t="shared" si="7"/>
        <v>1000</v>
      </c>
      <c r="D459" s="34"/>
      <c r="E459" s="34">
        <f>Factures!E473</f>
        <v>0</v>
      </c>
      <c r="F459" s="190">
        <f>Factures!A473</f>
        <v>0</v>
      </c>
      <c r="G459" s="191">
        <f>Factures!B473</f>
        <v>0</v>
      </c>
      <c r="H459" s="194">
        <f>Factures!F473</f>
        <v>0</v>
      </c>
      <c r="I459" s="34">
        <f>Factures!N473</f>
        <v>0</v>
      </c>
      <c r="J459" s="198"/>
      <c r="K459" s="192">
        <f>Factures!O473</f>
        <v>0</v>
      </c>
      <c r="L459" s="192"/>
      <c r="M459" s="198">
        <f ca="1">Factures!B$13</f>
        <v>46067</v>
      </c>
      <c r="N459" s="193" t="str">
        <f>Factures!A$11</f>
        <v>Facture</v>
      </c>
      <c r="O459" s="192"/>
      <c r="P459" s="192"/>
      <c r="Q459" s="192"/>
      <c r="R459" s="198"/>
      <c r="S459" s="193"/>
      <c r="T459" s="193"/>
    </row>
    <row r="460" s="179" customFormat="1" hidden="1" spans="1:20">
      <c r="A460" s="193">
        <f>Factures!C474</f>
        <v>0</v>
      </c>
      <c r="B460" s="34"/>
      <c r="C460" s="31">
        <f t="shared" si="7"/>
        <v>1000</v>
      </c>
      <c r="D460" s="34"/>
      <c r="E460" s="34">
        <f>Factures!E474</f>
        <v>0</v>
      </c>
      <c r="F460" s="190">
        <f>Factures!A474</f>
        <v>0</v>
      </c>
      <c r="G460" s="191">
        <f>Factures!B474</f>
        <v>0</v>
      </c>
      <c r="H460" s="194">
        <f>Factures!F474</f>
        <v>0</v>
      </c>
      <c r="I460" s="34">
        <f>Factures!N474</f>
        <v>0</v>
      </c>
      <c r="J460" s="198"/>
      <c r="K460" s="192">
        <f>Factures!O474</f>
        <v>0</v>
      </c>
      <c r="L460" s="192"/>
      <c r="M460" s="198">
        <f ca="1">Factures!B$13</f>
        <v>46067</v>
      </c>
      <c r="N460" s="193" t="str">
        <f>Factures!A$11</f>
        <v>Facture</v>
      </c>
      <c r="O460" s="192"/>
      <c r="P460" s="192"/>
      <c r="Q460" s="192"/>
      <c r="R460" s="198"/>
      <c r="S460" s="193"/>
      <c r="T460" s="193"/>
    </row>
    <row r="461" s="179" customFormat="1" hidden="1" spans="1:20">
      <c r="A461" s="193">
        <f>Factures!C475</f>
        <v>0</v>
      </c>
      <c r="B461" s="34"/>
      <c r="C461" s="31">
        <f t="shared" si="7"/>
        <v>1000</v>
      </c>
      <c r="D461" s="34"/>
      <c r="E461" s="34">
        <f>Factures!E475</f>
        <v>0</v>
      </c>
      <c r="F461" s="190">
        <f>Factures!A475</f>
        <v>0</v>
      </c>
      <c r="G461" s="191">
        <f>Factures!B475</f>
        <v>0</v>
      </c>
      <c r="H461" s="194">
        <f>Factures!F475</f>
        <v>0</v>
      </c>
      <c r="I461" s="34">
        <f>Factures!N475</f>
        <v>0</v>
      </c>
      <c r="J461" s="198"/>
      <c r="K461" s="192">
        <f>Factures!O475</f>
        <v>0</v>
      </c>
      <c r="L461" s="192"/>
      <c r="M461" s="198">
        <f ca="1">Factures!B$13</f>
        <v>46067</v>
      </c>
      <c r="N461" s="193" t="str">
        <f>Factures!A$11</f>
        <v>Facture</v>
      </c>
      <c r="O461" s="192"/>
      <c r="P461" s="192"/>
      <c r="Q461" s="192"/>
      <c r="R461" s="198"/>
      <c r="S461" s="193"/>
      <c r="T461" s="193"/>
    </row>
    <row r="462" s="179" customFormat="1" hidden="1" spans="1:20">
      <c r="A462" s="193">
        <f>Factures!C476</f>
        <v>0</v>
      </c>
      <c r="B462" s="34"/>
      <c r="C462" s="31">
        <f t="shared" si="7"/>
        <v>1000</v>
      </c>
      <c r="D462" s="34"/>
      <c r="E462" s="34">
        <f>Factures!E476</f>
        <v>0</v>
      </c>
      <c r="F462" s="190">
        <f>Factures!A476</f>
        <v>0</v>
      </c>
      <c r="G462" s="191">
        <f>Factures!B476</f>
        <v>0</v>
      </c>
      <c r="H462" s="194">
        <f>Factures!F476</f>
        <v>0</v>
      </c>
      <c r="I462" s="34">
        <f>Factures!N476</f>
        <v>0</v>
      </c>
      <c r="J462" s="198"/>
      <c r="K462" s="192">
        <f>Factures!O476</f>
        <v>0</v>
      </c>
      <c r="L462" s="192"/>
      <c r="M462" s="198">
        <f ca="1">Factures!B$13</f>
        <v>46067</v>
      </c>
      <c r="N462" s="193" t="str">
        <f>Factures!A$11</f>
        <v>Facture</v>
      </c>
      <c r="O462" s="192"/>
      <c r="P462" s="192"/>
      <c r="Q462" s="192"/>
      <c r="R462" s="198"/>
      <c r="S462" s="193"/>
      <c r="T462" s="193"/>
    </row>
    <row r="463" s="179" customFormat="1" hidden="1" spans="1:20">
      <c r="A463" s="193">
        <f>Factures!C477</f>
        <v>0</v>
      </c>
      <c r="B463" s="34"/>
      <c r="C463" s="31">
        <f t="shared" si="7"/>
        <v>1000</v>
      </c>
      <c r="D463" s="34"/>
      <c r="E463" s="34">
        <f>Factures!E477</f>
        <v>0</v>
      </c>
      <c r="F463" s="190">
        <f>Factures!A477</f>
        <v>0</v>
      </c>
      <c r="G463" s="191">
        <f>Factures!B477</f>
        <v>0</v>
      </c>
      <c r="H463" s="194">
        <f>Factures!F477</f>
        <v>0</v>
      </c>
      <c r="I463" s="34">
        <f>Factures!N477</f>
        <v>0</v>
      </c>
      <c r="J463" s="198"/>
      <c r="K463" s="192">
        <f>Factures!O477</f>
        <v>0</v>
      </c>
      <c r="L463" s="192"/>
      <c r="M463" s="198">
        <f ca="1">Factures!B$13</f>
        <v>46067</v>
      </c>
      <c r="N463" s="193" t="str">
        <f>Factures!A$11</f>
        <v>Facture</v>
      </c>
      <c r="O463" s="192"/>
      <c r="P463" s="192"/>
      <c r="Q463" s="192"/>
      <c r="R463" s="198"/>
      <c r="S463" s="193"/>
      <c r="T463" s="193"/>
    </row>
    <row r="464" s="179" customFormat="1" hidden="1" spans="1:20">
      <c r="A464" s="193">
        <f>Factures!C478</f>
        <v>0</v>
      </c>
      <c r="B464" s="34"/>
      <c r="C464" s="31">
        <f t="shared" si="7"/>
        <v>1000</v>
      </c>
      <c r="D464" s="34"/>
      <c r="E464" s="34">
        <f>Factures!E478</f>
        <v>0</v>
      </c>
      <c r="F464" s="190">
        <f>Factures!A478</f>
        <v>0</v>
      </c>
      <c r="G464" s="191">
        <f>Factures!B478</f>
        <v>0</v>
      </c>
      <c r="H464" s="194">
        <f>Factures!F478</f>
        <v>0</v>
      </c>
      <c r="I464" s="34">
        <f>Factures!N478</f>
        <v>0</v>
      </c>
      <c r="J464" s="198"/>
      <c r="K464" s="192">
        <f>Factures!O478</f>
        <v>0</v>
      </c>
      <c r="L464" s="192"/>
      <c r="M464" s="198">
        <f ca="1">Factures!B$13</f>
        <v>46067</v>
      </c>
      <c r="N464" s="193" t="str">
        <f>Factures!A$11</f>
        <v>Facture</v>
      </c>
      <c r="O464" s="192"/>
      <c r="P464" s="192"/>
      <c r="Q464" s="192"/>
      <c r="R464" s="198"/>
      <c r="S464" s="193"/>
      <c r="T464" s="193"/>
    </row>
    <row r="465" s="179" customFormat="1" hidden="1" spans="1:20">
      <c r="A465" s="193">
        <f>Factures!C479</f>
        <v>0</v>
      </c>
      <c r="B465" s="34"/>
      <c r="C465" s="31">
        <f t="shared" si="7"/>
        <v>1000</v>
      </c>
      <c r="D465" s="34"/>
      <c r="E465" s="34">
        <f>Factures!E479</f>
        <v>0</v>
      </c>
      <c r="F465" s="190">
        <f>Factures!A479</f>
        <v>0</v>
      </c>
      <c r="G465" s="191">
        <f>Factures!B479</f>
        <v>0</v>
      </c>
      <c r="H465" s="194">
        <f>Factures!F479</f>
        <v>0</v>
      </c>
      <c r="I465" s="34">
        <f>Factures!N479</f>
        <v>0</v>
      </c>
      <c r="J465" s="198"/>
      <c r="K465" s="192">
        <f>Factures!O479</f>
        <v>0</v>
      </c>
      <c r="L465" s="192"/>
      <c r="M465" s="198">
        <f ca="1">Factures!B$13</f>
        <v>46067</v>
      </c>
      <c r="N465" s="193" t="str">
        <f>Factures!A$11</f>
        <v>Facture</v>
      </c>
      <c r="O465" s="192"/>
      <c r="P465" s="192"/>
      <c r="Q465" s="192"/>
      <c r="R465" s="198"/>
      <c r="S465" s="193"/>
      <c r="T465" s="193"/>
    </row>
    <row r="466" s="179" customFormat="1" hidden="1" spans="1:20">
      <c r="A466" s="193">
        <f>Factures!C480</f>
        <v>0</v>
      </c>
      <c r="B466" s="34"/>
      <c r="C466" s="31">
        <f t="shared" si="7"/>
        <v>1000</v>
      </c>
      <c r="D466" s="34"/>
      <c r="E466" s="34">
        <f>Factures!E480</f>
        <v>0</v>
      </c>
      <c r="F466" s="190">
        <f>Factures!A480</f>
        <v>0</v>
      </c>
      <c r="G466" s="191">
        <f>Factures!B480</f>
        <v>0</v>
      </c>
      <c r="H466" s="194">
        <f>Factures!F480</f>
        <v>0</v>
      </c>
      <c r="I466" s="34">
        <f>Factures!N480</f>
        <v>0</v>
      </c>
      <c r="J466" s="198"/>
      <c r="K466" s="192">
        <f>Factures!O480</f>
        <v>0</v>
      </c>
      <c r="L466" s="192"/>
      <c r="M466" s="198">
        <f ca="1">Factures!B$13</f>
        <v>46067</v>
      </c>
      <c r="N466" s="193" t="str">
        <f>Factures!A$11</f>
        <v>Facture</v>
      </c>
      <c r="O466" s="192"/>
      <c r="P466" s="192"/>
      <c r="Q466" s="192"/>
      <c r="R466" s="198"/>
      <c r="S466" s="193"/>
      <c r="T466" s="193"/>
    </row>
    <row r="467" s="179" customFormat="1" hidden="1" spans="1:20">
      <c r="A467" s="193">
        <f>Factures!C481</f>
        <v>0</v>
      </c>
      <c r="B467" s="34"/>
      <c r="C467" s="31">
        <f t="shared" si="7"/>
        <v>1000</v>
      </c>
      <c r="D467" s="34"/>
      <c r="E467" s="34">
        <f>Factures!E481</f>
        <v>0</v>
      </c>
      <c r="F467" s="190">
        <f>Factures!A481</f>
        <v>0</v>
      </c>
      <c r="G467" s="191">
        <f>Factures!B481</f>
        <v>0</v>
      </c>
      <c r="H467" s="194">
        <f>Factures!F481</f>
        <v>0</v>
      </c>
      <c r="I467" s="34">
        <f>Factures!N481</f>
        <v>0</v>
      </c>
      <c r="J467" s="198"/>
      <c r="K467" s="192">
        <f>Factures!O481</f>
        <v>0</v>
      </c>
      <c r="L467" s="192"/>
      <c r="M467" s="198">
        <f ca="1">Factures!B$13</f>
        <v>46067</v>
      </c>
      <c r="N467" s="193" t="str">
        <f>Factures!A$11</f>
        <v>Facture</v>
      </c>
      <c r="O467" s="192"/>
      <c r="P467" s="192"/>
      <c r="Q467" s="192"/>
      <c r="R467" s="198"/>
      <c r="S467" s="193"/>
      <c r="T467" s="193"/>
    </row>
    <row r="468" s="179" customFormat="1" hidden="1" spans="1:20">
      <c r="A468" s="193">
        <f>Factures!C482</f>
        <v>0</v>
      </c>
      <c r="B468" s="34"/>
      <c r="C468" s="31">
        <f t="shared" si="7"/>
        <v>1000</v>
      </c>
      <c r="D468" s="34"/>
      <c r="E468" s="34">
        <f>Factures!E482</f>
        <v>0</v>
      </c>
      <c r="F468" s="190">
        <f>Factures!A482</f>
        <v>0</v>
      </c>
      <c r="G468" s="191">
        <f>Factures!B482</f>
        <v>0</v>
      </c>
      <c r="H468" s="194">
        <f>Factures!F482</f>
        <v>0</v>
      </c>
      <c r="I468" s="34">
        <f>Factures!N482</f>
        <v>0</v>
      </c>
      <c r="J468" s="198"/>
      <c r="K468" s="192">
        <f>Factures!O482</f>
        <v>0</v>
      </c>
      <c r="L468" s="192"/>
      <c r="M468" s="198">
        <f ca="1">Factures!B$13</f>
        <v>46067</v>
      </c>
      <c r="N468" s="193" t="str">
        <f>Factures!A$11</f>
        <v>Facture</v>
      </c>
      <c r="O468" s="192"/>
      <c r="P468" s="192"/>
      <c r="Q468" s="192"/>
      <c r="R468" s="198"/>
      <c r="S468" s="193"/>
      <c r="T468" s="193"/>
    </row>
    <row r="469" s="179" customFormat="1" hidden="1" spans="1:20">
      <c r="A469" s="193">
        <f>Factures!C483</f>
        <v>0</v>
      </c>
      <c r="B469" s="34"/>
      <c r="C469" s="31">
        <f t="shared" si="7"/>
        <v>1000</v>
      </c>
      <c r="D469" s="34"/>
      <c r="E469" s="34">
        <f>Factures!E483</f>
        <v>0</v>
      </c>
      <c r="F469" s="190">
        <f>Factures!A483</f>
        <v>0</v>
      </c>
      <c r="G469" s="191">
        <f>Factures!B483</f>
        <v>0</v>
      </c>
      <c r="H469" s="194">
        <f>Factures!F483</f>
        <v>0</v>
      </c>
      <c r="I469" s="34">
        <f>Factures!N483</f>
        <v>0</v>
      </c>
      <c r="J469" s="198"/>
      <c r="K469" s="192">
        <f>Factures!O483</f>
        <v>0</v>
      </c>
      <c r="L469" s="192"/>
      <c r="M469" s="198">
        <f ca="1">Factures!B$13</f>
        <v>46067</v>
      </c>
      <c r="N469" s="193" t="str">
        <f>Factures!A$11</f>
        <v>Facture</v>
      </c>
      <c r="O469" s="192"/>
      <c r="P469" s="192"/>
      <c r="Q469" s="192"/>
      <c r="R469" s="198"/>
      <c r="S469" s="193"/>
      <c r="T469" s="193"/>
    </row>
    <row r="470" s="179" customFormat="1" hidden="1" spans="1:20">
      <c r="A470" s="193">
        <f>Factures!C484</f>
        <v>0</v>
      </c>
      <c r="B470" s="34"/>
      <c r="C470" s="31">
        <f t="shared" si="7"/>
        <v>1000</v>
      </c>
      <c r="D470" s="34"/>
      <c r="E470" s="34">
        <f>Factures!E484</f>
        <v>0</v>
      </c>
      <c r="F470" s="190">
        <f>Factures!A484</f>
        <v>0</v>
      </c>
      <c r="G470" s="191">
        <f>Factures!B484</f>
        <v>0</v>
      </c>
      <c r="H470" s="194">
        <f>Factures!F484</f>
        <v>0</v>
      </c>
      <c r="I470" s="34">
        <f>Factures!N484</f>
        <v>0</v>
      </c>
      <c r="J470" s="198"/>
      <c r="K470" s="192">
        <f>Factures!O484</f>
        <v>0</v>
      </c>
      <c r="L470" s="192"/>
      <c r="M470" s="198">
        <f ca="1">Factures!B$13</f>
        <v>46067</v>
      </c>
      <c r="N470" s="193" t="str">
        <f>Factures!A$11</f>
        <v>Facture</v>
      </c>
      <c r="O470" s="192"/>
      <c r="P470" s="192"/>
      <c r="Q470" s="192"/>
      <c r="R470" s="198"/>
      <c r="S470" s="193"/>
      <c r="T470" s="193"/>
    </row>
    <row r="471" s="179" customFormat="1" hidden="1" spans="1:20">
      <c r="A471" s="193">
        <f>Factures!C485</f>
        <v>0</v>
      </c>
      <c r="B471" s="34"/>
      <c r="C471" s="31">
        <f t="shared" si="7"/>
        <v>1000</v>
      </c>
      <c r="D471" s="34"/>
      <c r="E471" s="34">
        <f>Factures!E485</f>
        <v>0</v>
      </c>
      <c r="F471" s="190">
        <f>Factures!A485</f>
        <v>0</v>
      </c>
      <c r="G471" s="191">
        <f>Factures!B485</f>
        <v>0</v>
      </c>
      <c r="H471" s="194">
        <f>Factures!F485</f>
        <v>0</v>
      </c>
      <c r="I471" s="34">
        <f>Factures!N485</f>
        <v>0</v>
      </c>
      <c r="J471" s="198"/>
      <c r="K471" s="192">
        <f>Factures!O485</f>
        <v>0</v>
      </c>
      <c r="L471" s="192"/>
      <c r="M471" s="198">
        <f ca="1">Factures!B$13</f>
        <v>46067</v>
      </c>
      <c r="N471" s="193" t="str">
        <f>Factures!A$11</f>
        <v>Facture</v>
      </c>
      <c r="O471" s="192"/>
      <c r="P471" s="192"/>
      <c r="Q471" s="192"/>
      <c r="R471" s="198"/>
      <c r="S471" s="193"/>
      <c r="T471" s="193"/>
    </row>
    <row r="472" s="179" customFormat="1" hidden="1" spans="1:20">
      <c r="A472" s="193">
        <f>Factures!C486</f>
        <v>0</v>
      </c>
      <c r="B472" s="34"/>
      <c r="C472" s="31">
        <f t="shared" si="7"/>
        <v>1000</v>
      </c>
      <c r="D472" s="34"/>
      <c r="E472" s="34">
        <f>Factures!E486</f>
        <v>0</v>
      </c>
      <c r="F472" s="190">
        <f>Factures!A486</f>
        <v>0</v>
      </c>
      <c r="G472" s="191">
        <f>Factures!B486</f>
        <v>0</v>
      </c>
      <c r="H472" s="194">
        <f>Factures!F486</f>
        <v>0</v>
      </c>
      <c r="I472" s="34">
        <f>Factures!N486</f>
        <v>0</v>
      </c>
      <c r="J472" s="198"/>
      <c r="K472" s="192">
        <f>Factures!O486</f>
        <v>0</v>
      </c>
      <c r="L472" s="192"/>
      <c r="M472" s="198">
        <f ca="1">Factures!B$13</f>
        <v>46067</v>
      </c>
      <c r="N472" s="193" t="str">
        <f>Factures!A$11</f>
        <v>Facture</v>
      </c>
      <c r="O472" s="192"/>
      <c r="P472" s="192"/>
      <c r="Q472" s="192"/>
      <c r="R472" s="198"/>
      <c r="S472" s="193"/>
      <c r="T472" s="193"/>
    </row>
    <row r="473" s="179" customFormat="1" hidden="1" spans="1:20">
      <c r="A473" s="193">
        <f>Factures!C487</f>
        <v>0</v>
      </c>
      <c r="B473" s="34"/>
      <c r="C473" s="31">
        <f t="shared" si="7"/>
        <v>1000</v>
      </c>
      <c r="D473" s="34"/>
      <c r="E473" s="34">
        <f>Factures!E487</f>
        <v>0</v>
      </c>
      <c r="F473" s="190">
        <f>Factures!A487</f>
        <v>0</v>
      </c>
      <c r="G473" s="191">
        <f>Factures!B487</f>
        <v>0</v>
      </c>
      <c r="H473" s="194">
        <f>Factures!F487</f>
        <v>0</v>
      </c>
      <c r="I473" s="34">
        <f>Factures!N487</f>
        <v>0</v>
      </c>
      <c r="J473" s="198"/>
      <c r="K473" s="192">
        <f>Factures!O487</f>
        <v>0</v>
      </c>
      <c r="L473" s="192"/>
      <c r="M473" s="198">
        <f ca="1">Factures!B$13</f>
        <v>46067</v>
      </c>
      <c r="N473" s="193" t="str">
        <f>Factures!A$11</f>
        <v>Facture</v>
      </c>
      <c r="O473" s="192"/>
      <c r="P473" s="192"/>
      <c r="Q473" s="192"/>
      <c r="R473" s="198"/>
      <c r="S473" s="193"/>
      <c r="T473" s="193"/>
    </row>
    <row r="474" s="179" customFormat="1" hidden="1" spans="1:20">
      <c r="A474" s="193">
        <f>Factures!C488</f>
        <v>0</v>
      </c>
      <c r="B474" s="34"/>
      <c r="C474" s="31">
        <f t="shared" si="7"/>
        <v>1000</v>
      </c>
      <c r="D474" s="34"/>
      <c r="E474" s="34">
        <f>Factures!E488</f>
        <v>0</v>
      </c>
      <c r="F474" s="190">
        <f>Factures!A488</f>
        <v>0</v>
      </c>
      <c r="G474" s="191">
        <f>Factures!B488</f>
        <v>0</v>
      </c>
      <c r="H474" s="194">
        <f>Factures!F488</f>
        <v>0</v>
      </c>
      <c r="I474" s="34">
        <f>Factures!N488</f>
        <v>0</v>
      </c>
      <c r="J474" s="198"/>
      <c r="K474" s="192">
        <f>Factures!O488</f>
        <v>0</v>
      </c>
      <c r="L474" s="192"/>
      <c r="M474" s="198">
        <f ca="1">Factures!B$13</f>
        <v>46067</v>
      </c>
      <c r="N474" s="193" t="str">
        <f>Factures!A$11</f>
        <v>Facture</v>
      </c>
      <c r="O474" s="192"/>
      <c r="P474" s="192"/>
      <c r="Q474" s="192"/>
      <c r="R474" s="198"/>
      <c r="S474" s="193"/>
      <c r="T474" s="193"/>
    </row>
    <row r="475" s="179" customFormat="1" hidden="1" spans="1:20">
      <c r="A475" s="193">
        <f>Factures!C489</f>
        <v>0</v>
      </c>
      <c r="B475" s="34"/>
      <c r="C475" s="31">
        <f t="shared" si="7"/>
        <v>1000</v>
      </c>
      <c r="D475" s="34"/>
      <c r="E475" s="34">
        <f>Factures!E489</f>
        <v>0</v>
      </c>
      <c r="F475" s="190">
        <f>Factures!A489</f>
        <v>0</v>
      </c>
      <c r="G475" s="191">
        <f>Factures!B489</f>
        <v>0</v>
      </c>
      <c r="H475" s="194">
        <f>Factures!F489</f>
        <v>0</v>
      </c>
      <c r="I475" s="34">
        <f>Factures!N489</f>
        <v>0</v>
      </c>
      <c r="J475" s="198"/>
      <c r="K475" s="192">
        <f>Factures!O489</f>
        <v>0</v>
      </c>
      <c r="L475" s="192"/>
      <c r="M475" s="198">
        <f ca="1">Factures!B$13</f>
        <v>46067</v>
      </c>
      <c r="N475" s="193" t="str">
        <f>Factures!A$11</f>
        <v>Facture</v>
      </c>
      <c r="O475" s="192"/>
      <c r="P475" s="192"/>
      <c r="Q475" s="192"/>
      <c r="R475" s="198"/>
      <c r="S475" s="193"/>
      <c r="T475" s="193"/>
    </row>
    <row r="476" s="179" customFormat="1" hidden="1" spans="1:20">
      <c r="A476" s="193">
        <f>Factures!C490</f>
        <v>0</v>
      </c>
      <c r="B476" s="34"/>
      <c r="C476" s="31">
        <f t="shared" si="7"/>
        <v>1000</v>
      </c>
      <c r="D476" s="34"/>
      <c r="E476" s="34">
        <f>Factures!E490</f>
        <v>0</v>
      </c>
      <c r="F476" s="190">
        <f>Factures!A490</f>
        <v>0</v>
      </c>
      <c r="G476" s="191">
        <f>Factures!B490</f>
        <v>0</v>
      </c>
      <c r="H476" s="194">
        <f>Factures!F490</f>
        <v>0</v>
      </c>
      <c r="I476" s="34">
        <f>Factures!N490</f>
        <v>0</v>
      </c>
      <c r="J476" s="198"/>
      <c r="K476" s="192">
        <f>Factures!O490</f>
        <v>0</v>
      </c>
      <c r="L476" s="192"/>
      <c r="M476" s="198">
        <f ca="1">Factures!B$13</f>
        <v>46067</v>
      </c>
      <c r="N476" s="193" t="str">
        <f>Factures!A$11</f>
        <v>Facture</v>
      </c>
      <c r="O476" s="192"/>
      <c r="P476" s="192"/>
      <c r="Q476" s="192"/>
      <c r="R476" s="198"/>
      <c r="S476" s="193"/>
      <c r="T476" s="193"/>
    </row>
    <row r="477" s="179" customFormat="1" hidden="1" spans="1:20">
      <c r="A477" s="193">
        <f>Factures!C491</f>
        <v>0</v>
      </c>
      <c r="B477" s="34"/>
      <c r="C477" s="31">
        <f t="shared" si="7"/>
        <v>1000</v>
      </c>
      <c r="D477" s="34"/>
      <c r="E477" s="34">
        <f>Factures!E491</f>
        <v>0</v>
      </c>
      <c r="F477" s="190">
        <f>Factures!A491</f>
        <v>0</v>
      </c>
      <c r="G477" s="191">
        <f>Factures!B491</f>
        <v>0</v>
      </c>
      <c r="H477" s="194">
        <f>Factures!F491</f>
        <v>0</v>
      </c>
      <c r="I477" s="34">
        <f>Factures!N491</f>
        <v>0</v>
      </c>
      <c r="J477" s="198"/>
      <c r="K477" s="192">
        <f>Factures!O491</f>
        <v>0</v>
      </c>
      <c r="L477" s="192"/>
      <c r="M477" s="198">
        <f ca="1">Factures!B$13</f>
        <v>46067</v>
      </c>
      <c r="N477" s="193" t="str">
        <f>Factures!A$11</f>
        <v>Facture</v>
      </c>
      <c r="O477" s="192"/>
      <c r="P477" s="192"/>
      <c r="Q477" s="192"/>
      <c r="R477" s="198"/>
      <c r="S477" s="193"/>
      <c r="T477" s="193"/>
    </row>
    <row r="478" s="179" customFormat="1" hidden="1" spans="1:20">
      <c r="A478" s="193">
        <f>Factures!C492</f>
        <v>0</v>
      </c>
      <c r="B478" s="34"/>
      <c r="C478" s="31">
        <f t="shared" si="7"/>
        <v>1000</v>
      </c>
      <c r="D478" s="34"/>
      <c r="E478" s="34">
        <f>Factures!E492</f>
        <v>0</v>
      </c>
      <c r="F478" s="190">
        <f>Factures!A492</f>
        <v>0</v>
      </c>
      <c r="G478" s="191">
        <f>Factures!B492</f>
        <v>0</v>
      </c>
      <c r="H478" s="194">
        <f>Factures!F492</f>
        <v>0</v>
      </c>
      <c r="I478" s="34">
        <f>Factures!N492</f>
        <v>0</v>
      </c>
      <c r="J478" s="198"/>
      <c r="K478" s="192">
        <f>Factures!O492</f>
        <v>0</v>
      </c>
      <c r="L478" s="192"/>
      <c r="M478" s="198">
        <f ca="1">Factures!B$13</f>
        <v>46067</v>
      </c>
      <c r="N478" s="193" t="str">
        <f>Factures!A$11</f>
        <v>Facture</v>
      </c>
      <c r="O478" s="192"/>
      <c r="P478" s="192"/>
      <c r="Q478" s="192"/>
      <c r="R478" s="198"/>
      <c r="S478" s="193"/>
      <c r="T478" s="193"/>
    </row>
    <row r="479" s="179" customFormat="1" hidden="1" spans="1:20">
      <c r="A479" s="193">
        <f>Factures!C493</f>
        <v>0</v>
      </c>
      <c r="B479" s="34"/>
      <c r="C479" s="31">
        <f t="shared" si="7"/>
        <v>1000</v>
      </c>
      <c r="D479" s="34"/>
      <c r="E479" s="34">
        <f>Factures!E493</f>
        <v>0</v>
      </c>
      <c r="F479" s="190">
        <f>Factures!A493</f>
        <v>0</v>
      </c>
      <c r="G479" s="191">
        <f>Factures!B493</f>
        <v>0</v>
      </c>
      <c r="H479" s="194">
        <f>Factures!F493</f>
        <v>0</v>
      </c>
      <c r="I479" s="34">
        <f>Factures!N493</f>
        <v>0</v>
      </c>
      <c r="J479" s="198"/>
      <c r="K479" s="192">
        <f>Factures!O493</f>
        <v>0</v>
      </c>
      <c r="L479" s="192"/>
      <c r="M479" s="198">
        <f ca="1">Factures!B$13</f>
        <v>46067</v>
      </c>
      <c r="N479" s="193" t="str">
        <f>Factures!A$11</f>
        <v>Facture</v>
      </c>
      <c r="O479" s="192"/>
      <c r="P479" s="192"/>
      <c r="Q479" s="192"/>
      <c r="R479" s="198"/>
      <c r="S479" s="193"/>
      <c r="T479" s="193"/>
    </row>
    <row r="480" s="179" customFormat="1" hidden="1" spans="1:20">
      <c r="A480" s="193">
        <f>Factures!C494</f>
        <v>0</v>
      </c>
      <c r="B480" s="34"/>
      <c r="C480" s="31">
        <f t="shared" si="7"/>
        <v>1000</v>
      </c>
      <c r="D480" s="34"/>
      <c r="E480" s="34">
        <f>Factures!E494</f>
        <v>0</v>
      </c>
      <c r="F480" s="190">
        <f>Factures!A494</f>
        <v>0</v>
      </c>
      <c r="G480" s="191">
        <f>Factures!B494</f>
        <v>0</v>
      </c>
      <c r="H480" s="194">
        <f>Factures!F494</f>
        <v>0</v>
      </c>
      <c r="I480" s="34">
        <f>Factures!N494</f>
        <v>0</v>
      </c>
      <c r="J480" s="198"/>
      <c r="K480" s="192">
        <f>Factures!O494</f>
        <v>0</v>
      </c>
      <c r="L480" s="192"/>
      <c r="M480" s="198">
        <f ca="1">Factures!B$13</f>
        <v>46067</v>
      </c>
      <c r="N480" s="193" t="str">
        <f>Factures!A$11</f>
        <v>Facture</v>
      </c>
      <c r="O480" s="192"/>
      <c r="P480" s="192"/>
      <c r="Q480" s="192"/>
      <c r="R480" s="198"/>
      <c r="S480" s="193"/>
      <c r="T480" s="193"/>
    </row>
    <row r="481" s="179" customFormat="1" hidden="1" spans="1:20">
      <c r="A481" s="193">
        <f>Factures!C495</f>
        <v>0</v>
      </c>
      <c r="B481" s="34"/>
      <c r="C481" s="31">
        <f t="shared" si="7"/>
        <v>1000</v>
      </c>
      <c r="D481" s="34"/>
      <c r="E481" s="34">
        <f>Factures!E495</f>
        <v>0</v>
      </c>
      <c r="F481" s="190">
        <f>Factures!A495</f>
        <v>0</v>
      </c>
      <c r="G481" s="191">
        <f>Factures!B495</f>
        <v>0</v>
      </c>
      <c r="H481" s="194">
        <f>Factures!F495</f>
        <v>0</v>
      </c>
      <c r="I481" s="34">
        <f>Factures!N495</f>
        <v>0</v>
      </c>
      <c r="J481" s="198"/>
      <c r="K481" s="192">
        <f>Factures!O495</f>
        <v>0</v>
      </c>
      <c r="L481" s="192"/>
      <c r="M481" s="198">
        <f ca="1">Factures!B$13</f>
        <v>46067</v>
      </c>
      <c r="N481" s="193" t="str">
        <f>Factures!A$11</f>
        <v>Facture</v>
      </c>
      <c r="O481" s="192"/>
      <c r="P481" s="192"/>
      <c r="Q481" s="192"/>
      <c r="R481" s="198"/>
      <c r="S481" s="193"/>
      <c r="T481" s="193"/>
    </row>
    <row r="482" s="179" customFormat="1" hidden="1" spans="1:20">
      <c r="A482" s="193">
        <f>Factures!C496</f>
        <v>0</v>
      </c>
      <c r="B482" s="34"/>
      <c r="C482" s="31">
        <f t="shared" si="7"/>
        <v>1000</v>
      </c>
      <c r="D482" s="34"/>
      <c r="E482" s="34">
        <f>Factures!E496</f>
        <v>0</v>
      </c>
      <c r="F482" s="190">
        <f>Factures!A496</f>
        <v>0</v>
      </c>
      <c r="G482" s="191">
        <f>Factures!B496</f>
        <v>0</v>
      </c>
      <c r="H482" s="194">
        <f>Factures!F496</f>
        <v>0</v>
      </c>
      <c r="I482" s="34">
        <f>Factures!N496</f>
        <v>0</v>
      </c>
      <c r="J482" s="198"/>
      <c r="K482" s="192">
        <f>Factures!O496</f>
        <v>0</v>
      </c>
      <c r="L482" s="192"/>
      <c r="M482" s="198">
        <f ca="1">Factures!B$13</f>
        <v>46067</v>
      </c>
      <c r="N482" s="193" t="str">
        <f>Factures!A$11</f>
        <v>Facture</v>
      </c>
      <c r="O482" s="192"/>
      <c r="P482" s="192"/>
      <c r="Q482" s="192"/>
      <c r="R482" s="198"/>
      <c r="S482" s="193"/>
      <c r="T482" s="193"/>
    </row>
    <row r="483" s="179" customFormat="1" hidden="1" spans="1:20">
      <c r="A483" s="193">
        <f>Factures!C497</f>
        <v>0</v>
      </c>
      <c r="B483" s="34"/>
      <c r="C483" s="31">
        <f t="shared" si="7"/>
        <v>1000</v>
      </c>
      <c r="D483" s="34"/>
      <c r="E483" s="34">
        <f>Factures!E497</f>
        <v>0</v>
      </c>
      <c r="F483" s="190">
        <f>Factures!A497</f>
        <v>0</v>
      </c>
      <c r="G483" s="191">
        <f>Factures!B497</f>
        <v>0</v>
      </c>
      <c r="H483" s="194">
        <f>Factures!F497</f>
        <v>0</v>
      </c>
      <c r="I483" s="34">
        <f>Factures!N497</f>
        <v>0</v>
      </c>
      <c r="J483" s="198"/>
      <c r="K483" s="192">
        <f>Factures!O497</f>
        <v>0</v>
      </c>
      <c r="L483" s="192"/>
      <c r="M483" s="198">
        <f ca="1">Factures!B$13</f>
        <v>46067</v>
      </c>
      <c r="N483" s="193" t="str">
        <f>Factures!A$11</f>
        <v>Facture</v>
      </c>
      <c r="O483" s="192"/>
      <c r="P483" s="192"/>
      <c r="Q483" s="192"/>
      <c r="R483" s="198"/>
      <c r="S483" s="193"/>
      <c r="T483" s="193"/>
    </row>
    <row r="484" s="179" customFormat="1" hidden="1" spans="1:20">
      <c r="A484" s="193">
        <f>Factures!C498</f>
        <v>0</v>
      </c>
      <c r="B484" s="34"/>
      <c r="C484" s="31">
        <f t="shared" si="7"/>
        <v>1000</v>
      </c>
      <c r="D484" s="34"/>
      <c r="E484" s="34">
        <f>Factures!E498</f>
        <v>0</v>
      </c>
      <c r="F484" s="190">
        <f>Factures!A498</f>
        <v>0</v>
      </c>
      <c r="G484" s="191">
        <f>Factures!B498</f>
        <v>0</v>
      </c>
      <c r="H484" s="194">
        <f>Factures!F498</f>
        <v>0</v>
      </c>
      <c r="I484" s="34">
        <f>Factures!N498</f>
        <v>0</v>
      </c>
      <c r="J484" s="198"/>
      <c r="K484" s="192">
        <f>Factures!O498</f>
        <v>0</v>
      </c>
      <c r="L484" s="192"/>
      <c r="M484" s="198">
        <f ca="1">Factures!B$13</f>
        <v>46067</v>
      </c>
      <c r="N484" s="193" t="str">
        <f>Factures!A$11</f>
        <v>Facture</v>
      </c>
      <c r="O484" s="192"/>
      <c r="P484" s="192"/>
      <c r="Q484" s="192"/>
      <c r="R484" s="198"/>
      <c r="S484" s="193"/>
      <c r="T484" s="193"/>
    </row>
    <row r="485" s="179" customFormat="1" hidden="1" spans="1:20">
      <c r="A485" s="193">
        <f>Factures!C499</f>
        <v>0</v>
      </c>
      <c r="B485" s="34"/>
      <c r="C485" s="31">
        <f t="shared" si="7"/>
        <v>1000</v>
      </c>
      <c r="D485" s="34"/>
      <c r="E485" s="34">
        <f>Factures!E499</f>
        <v>0</v>
      </c>
      <c r="F485" s="190">
        <f>Factures!A499</f>
        <v>0</v>
      </c>
      <c r="G485" s="191">
        <f>Factures!B499</f>
        <v>0</v>
      </c>
      <c r="H485" s="194">
        <f>Factures!F499</f>
        <v>0</v>
      </c>
      <c r="I485" s="34">
        <f>Factures!N499</f>
        <v>0</v>
      </c>
      <c r="J485" s="198"/>
      <c r="K485" s="192">
        <f>Factures!O499</f>
        <v>0</v>
      </c>
      <c r="L485" s="192"/>
      <c r="M485" s="198">
        <f ca="1">Factures!B$13</f>
        <v>46067</v>
      </c>
      <c r="N485" s="193" t="str">
        <f>Factures!A$11</f>
        <v>Facture</v>
      </c>
      <c r="O485" s="192"/>
      <c r="P485" s="192"/>
      <c r="Q485" s="192"/>
      <c r="R485" s="198"/>
      <c r="S485" s="193"/>
      <c r="T485" s="193"/>
    </row>
    <row r="486" s="179" customFormat="1" hidden="1" spans="1:20">
      <c r="A486" s="193">
        <f>Factures!C500</f>
        <v>0</v>
      </c>
      <c r="B486" s="34"/>
      <c r="C486" s="31">
        <f t="shared" si="7"/>
        <v>1000</v>
      </c>
      <c r="D486" s="34"/>
      <c r="E486" s="34">
        <f>Factures!E500</f>
        <v>0</v>
      </c>
      <c r="F486" s="190">
        <f>Factures!A500</f>
        <v>0</v>
      </c>
      <c r="G486" s="191">
        <f>Factures!B500</f>
        <v>0</v>
      </c>
      <c r="H486" s="194">
        <f>Factures!F500</f>
        <v>0</v>
      </c>
      <c r="I486" s="34">
        <f>Factures!N500</f>
        <v>0</v>
      </c>
      <c r="J486" s="198"/>
      <c r="K486" s="192">
        <f>Factures!O500</f>
        <v>0</v>
      </c>
      <c r="L486" s="192"/>
      <c r="M486" s="198">
        <f ca="1">Factures!B$13</f>
        <v>46067</v>
      </c>
      <c r="N486" s="193" t="str">
        <f>Factures!A$11</f>
        <v>Facture</v>
      </c>
      <c r="O486" s="192"/>
      <c r="P486" s="192"/>
      <c r="Q486" s="192"/>
      <c r="R486" s="198"/>
      <c r="S486" s="193"/>
      <c r="T486" s="193"/>
    </row>
    <row r="487" s="179" customFormat="1" hidden="1" spans="1:20">
      <c r="A487" s="193">
        <f>Factures!C501</f>
        <v>0</v>
      </c>
      <c r="B487" s="34"/>
      <c r="C487" s="31">
        <f t="shared" si="7"/>
        <v>1000</v>
      </c>
      <c r="D487" s="34"/>
      <c r="E487" s="34">
        <f>Factures!E501</f>
        <v>0</v>
      </c>
      <c r="F487" s="190">
        <f>Factures!A501</f>
        <v>0</v>
      </c>
      <c r="G487" s="191">
        <f>Factures!B501</f>
        <v>0</v>
      </c>
      <c r="H487" s="194">
        <f>Factures!F501</f>
        <v>0</v>
      </c>
      <c r="I487" s="34">
        <f>Factures!N501</f>
        <v>0</v>
      </c>
      <c r="J487" s="198"/>
      <c r="K487" s="192">
        <f>Factures!O501</f>
        <v>0</v>
      </c>
      <c r="L487" s="192"/>
      <c r="M487" s="198">
        <f ca="1">Factures!B$13</f>
        <v>46067</v>
      </c>
      <c r="N487" s="193" t="str">
        <f>Factures!A$11</f>
        <v>Facture</v>
      </c>
      <c r="O487" s="192"/>
      <c r="P487" s="192"/>
      <c r="Q487" s="192"/>
      <c r="R487" s="198"/>
      <c r="S487" s="193"/>
      <c r="T487" s="193"/>
    </row>
    <row r="488" s="179" customFormat="1" hidden="1" spans="1:20">
      <c r="A488" s="193">
        <f>Factures!C502</f>
        <v>0</v>
      </c>
      <c r="B488" s="34"/>
      <c r="C488" s="31">
        <f t="shared" si="7"/>
        <v>1000</v>
      </c>
      <c r="D488" s="34"/>
      <c r="E488" s="34">
        <f>Factures!E502</f>
        <v>0</v>
      </c>
      <c r="F488" s="190">
        <f>Factures!A502</f>
        <v>0</v>
      </c>
      <c r="G488" s="191">
        <f>Factures!B502</f>
        <v>0</v>
      </c>
      <c r="H488" s="194">
        <f>Factures!F502</f>
        <v>0</v>
      </c>
      <c r="I488" s="34">
        <f>Factures!N502</f>
        <v>0</v>
      </c>
      <c r="J488" s="198"/>
      <c r="K488" s="192">
        <f>Factures!O502</f>
        <v>0</v>
      </c>
      <c r="L488" s="192"/>
      <c r="M488" s="198">
        <f ca="1">Factures!B$13</f>
        <v>46067</v>
      </c>
      <c r="N488" s="193" t="str">
        <f>Factures!A$11</f>
        <v>Facture</v>
      </c>
      <c r="O488" s="192"/>
      <c r="P488" s="192"/>
      <c r="Q488" s="192"/>
      <c r="R488" s="198"/>
      <c r="S488" s="193"/>
      <c r="T488" s="193"/>
    </row>
    <row r="489" s="179" customFormat="1" hidden="1" spans="1:20">
      <c r="A489" s="193">
        <f>Factures!C503</f>
        <v>0</v>
      </c>
      <c r="B489" s="34"/>
      <c r="C489" s="31">
        <f t="shared" si="7"/>
        <v>1000</v>
      </c>
      <c r="D489" s="34"/>
      <c r="E489" s="34">
        <f>Factures!E503</f>
        <v>0</v>
      </c>
      <c r="F489" s="190">
        <f>Factures!A503</f>
        <v>0</v>
      </c>
      <c r="G489" s="191">
        <f>Factures!B503</f>
        <v>0</v>
      </c>
      <c r="H489" s="194">
        <f>Factures!F503</f>
        <v>0</v>
      </c>
      <c r="I489" s="34">
        <f>Factures!N503</f>
        <v>0</v>
      </c>
      <c r="J489" s="198"/>
      <c r="K489" s="192">
        <f>Factures!O503</f>
        <v>0</v>
      </c>
      <c r="L489" s="192"/>
      <c r="M489" s="198">
        <f ca="1">Factures!B$13</f>
        <v>46067</v>
      </c>
      <c r="N489" s="193" t="str">
        <f>Factures!A$11</f>
        <v>Facture</v>
      </c>
      <c r="O489" s="192"/>
      <c r="P489" s="192"/>
      <c r="Q489" s="192"/>
      <c r="R489" s="198"/>
      <c r="S489" s="193"/>
      <c r="T489" s="193"/>
    </row>
    <row r="490" s="179" customFormat="1" hidden="1" spans="1:20">
      <c r="A490" s="193">
        <f>Factures!C504</f>
        <v>0</v>
      </c>
      <c r="B490" s="34"/>
      <c r="C490" s="31">
        <f t="shared" si="7"/>
        <v>1000</v>
      </c>
      <c r="D490" s="34"/>
      <c r="E490" s="34">
        <f>Factures!E504</f>
        <v>0</v>
      </c>
      <c r="F490" s="190">
        <f>Factures!A504</f>
        <v>0</v>
      </c>
      <c r="G490" s="191">
        <f>Factures!B504</f>
        <v>0</v>
      </c>
      <c r="H490" s="194">
        <f>Factures!F504</f>
        <v>0</v>
      </c>
      <c r="I490" s="34">
        <f>Factures!N504</f>
        <v>0</v>
      </c>
      <c r="J490" s="198"/>
      <c r="K490" s="192">
        <f>Factures!O504</f>
        <v>0</v>
      </c>
      <c r="L490" s="192"/>
      <c r="M490" s="198">
        <f ca="1">Factures!B$13</f>
        <v>46067</v>
      </c>
      <c r="N490" s="193" t="str">
        <f>Factures!A$11</f>
        <v>Facture</v>
      </c>
      <c r="O490" s="192"/>
      <c r="P490" s="192"/>
      <c r="Q490" s="192"/>
      <c r="R490" s="198"/>
      <c r="S490" s="193"/>
      <c r="T490" s="193"/>
    </row>
    <row r="491" s="179" customFormat="1" hidden="1" spans="1:20">
      <c r="A491" s="193">
        <f>Factures!C505</f>
        <v>0</v>
      </c>
      <c r="B491" s="34"/>
      <c r="C491" s="31">
        <f t="shared" si="7"/>
        <v>1000</v>
      </c>
      <c r="D491" s="34"/>
      <c r="E491" s="34">
        <f>Factures!E505</f>
        <v>0</v>
      </c>
      <c r="F491" s="190">
        <f>Factures!A505</f>
        <v>0</v>
      </c>
      <c r="G491" s="191">
        <f>Factures!B505</f>
        <v>0</v>
      </c>
      <c r="H491" s="194">
        <f>Factures!F505</f>
        <v>0</v>
      </c>
      <c r="I491" s="34">
        <f>Factures!N505</f>
        <v>0</v>
      </c>
      <c r="J491" s="198"/>
      <c r="K491" s="192">
        <f>Factures!O505</f>
        <v>0</v>
      </c>
      <c r="L491" s="192"/>
      <c r="M491" s="198">
        <f ca="1">Factures!B$13</f>
        <v>46067</v>
      </c>
      <c r="N491" s="193" t="str">
        <f>Factures!A$11</f>
        <v>Facture</v>
      </c>
      <c r="O491" s="192"/>
      <c r="P491" s="192"/>
      <c r="Q491" s="192"/>
      <c r="R491" s="198"/>
      <c r="S491" s="193"/>
      <c r="T491" s="193"/>
    </row>
    <row r="492" s="179" customFormat="1" hidden="1" spans="1:20">
      <c r="A492" s="193">
        <f>Factures!C506</f>
        <v>0</v>
      </c>
      <c r="B492" s="34"/>
      <c r="C492" s="31">
        <f t="shared" si="7"/>
        <v>1000</v>
      </c>
      <c r="D492" s="34"/>
      <c r="E492" s="34">
        <f>Factures!E506</f>
        <v>0</v>
      </c>
      <c r="F492" s="190">
        <f>Factures!A506</f>
        <v>0</v>
      </c>
      <c r="G492" s="191">
        <f>Factures!B506</f>
        <v>0</v>
      </c>
      <c r="H492" s="194">
        <f>Factures!F506</f>
        <v>0</v>
      </c>
      <c r="I492" s="34">
        <f>Factures!N506</f>
        <v>0</v>
      </c>
      <c r="J492" s="198"/>
      <c r="K492" s="192">
        <f>Factures!O506</f>
        <v>0</v>
      </c>
      <c r="L492" s="192"/>
      <c r="M492" s="198">
        <f ca="1">Factures!B$13</f>
        <v>46067</v>
      </c>
      <c r="N492" s="193" t="str">
        <f>Factures!A$11</f>
        <v>Facture</v>
      </c>
      <c r="O492" s="192"/>
      <c r="P492" s="192"/>
      <c r="Q492" s="192"/>
      <c r="R492" s="198"/>
      <c r="S492" s="193"/>
      <c r="T492" s="193"/>
    </row>
    <row r="493" s="179" customFormat="1" hidden="1" spans="1:20">
      <c r="A493" s="193">
        <f>Factures!C507</f>
        <v>0</v>
      </c>
      <c r="B493" s="34"/>
      <c r="C493" s="31">
        <f t="shared" si="7"/>
        <v>1000</v>
      </c>
      <c r="D493" s="34"/>
      <c r="E493" s="34">
        <f>Factures!E507</f>
        <v>0</v>
      </c>
      <c r="F493" s="190">
        <f>Factures!A507</f>
        <v>0</v>
      </c>
      <c r="G493" s="191">
        <f>Factures!B507</f>
        <v>0</v>
      </c>
      <c r="H493" s="194">
        <f>Factures!F507</f>
        <v>0</v>
      </c>
      <c r="I493" s="34">
        <f>Factures!N507</f>
        <v>0</v>
      </c>
      <c r="J493" s="198"/>
      <c r="K493" s="192">
        <f>Factures!O507</f>
        <v>0</v>
      </c>
      <c r="L493" s="192"/>
      <c r="M493" s="198">
        <f ca="1">Factures!B$13</f>
        <v>46067</v>
      </c>
      <c r="N493" s="193" t="str">
        <f>Factures!A$11</f>
        <v>Facture</v>
      </c>
      <c r="O493" s="192"/>
      <c r="P493" s="192"/>
      <c r="Q493" s="192"/>
      <c r="R493" s="198"/>
      <c r="S493" s="193"/>
      <c r="T493" s="193"/>
    </row>
    <row r="494" s="179" customFormat="1" hidden="1" spans="1:20">
      <c r="A494" s="193">
        <f>Factures!C508</f>
        <v>0</v>
      </c>
      <c r="B494" s="34"/>
      <c r="C494" s="31">
        <f t="shared" si="7"/>
        <v>1000</v>
      </c>
      <c r="D494" s="34"/>
      <c r="E494" s="34">
        <f>Factures!E508</f>
        <v>0</v>
      </c>
      <c r="F494" s="190">
        <f>Factures!A508</f>
        <v>0</v>
      </c>
      <c r="G494" s="191">
        <f>Factures!B508</f>
        <v>0</v>
      </c>
      <c r="H494" s="194">
        <f>Factures!F508</f>
        <v>0</v>
      </c>
      <c r="I494" s="34">
        <f>Factures!N508</f>
        <v>0</v>
      </c>
      <c r="J494" s="198"/>
      <c r="K494" s="192">
        <f>Factures!O508</f>
        <v>0</v>
      </c>
      <c r="L494" s="192"/>
      <c r="M494" s="198">
        <f ca="1">Factures!B$13</f>
        <v>46067</v>
      </c>
      <c r="N494" s="193" t="str">
        <f>Factures!A$11</f>
        <v>Facture</v>
      </c>
      <c r="O494" s="192"/>
      <c r="P494" s="192"/>
      <c r="Q494" s="192"/>
      <c r="R494" s="198"/>
      <c r="S494" s="193"/>
      <c r="T494" s="193"/>
    </row>
    <row r="495" s="179" customFormat="1" hidden="1" spans="1:20">
      <c r="A495" s="193">
        <f>Factures!C509</f>
        <v>0</v>
      </c>
      <c r="B495" s="34"/>
      <c r="C495" s="31">
        <f t="shared" si="7"/>
        <v>1000</v>
      </c>
      <c r="D495" s="34"/>
      <c r="E495" s="34">
        <f>Factures!E509</f>
        <v>0</v>
      </c>
      <c r="F495" s="190">
        <f>Factures!A509</f>
        <v>0</v>
      </c>
      <c r="G495" s="191">
        <f>Factures!B509</f>
        <v>0</v>
      </c>
      <c r="H495" s="194">
        <f>Factures!F509</f>
        <v>0</v>
      </c>
      <c r="I495" s="34">
        <f>Factures!N509</f>
        <v>0</v>
      </c>
      <c r="J495" s="198"/>
      <c r="K495" s="192">
        <f>Factures!O509</f>
        <v>0</v>
      </c>
      <c r="L495" s="192"/>
      <c r="M495" s="198">
        <f ca="1">Factures!B$13</f>
        <v>46067</v>
      </c>
      <c r="N495" s="193" t="str">
        <f>Factures!A$11</f>
        <v>Facture</v>
      </c>
      <c r="O495" s="192"/>
      <c r="P495" s="192"/>
      <c r="Q495" s="192"/>
      <c r="R495" s="198"/>
      <c r="S495" s="193"/>
      <c r="T495" s="193"/>
    </row>
    <row r="496" s="179" customFormat="1" hidden="1" spans="1:20">
      <c r="A496" s="193">
        <f>Factures!C510</f>
        <v>0</v>
      </c>
      <c r="B496" s="34"/>
      <c r="C496" s="31">
        <f t="shared" si="7"/>
        <v>1000</v>
      </c>
      <c r="D496" s="34"/>
      <c r="E496" s="34">
        <f>Factures!E510</f>
        <v>0</v>
      </c>
      <c r="F496" s="190">
        <f>Factures!A510</f>
        <v>0</v>
      </c>
      <c r="G496" s="191">
        <f>Factures!B510</f>
        <v>0</v>
      </c>
      <c r="H496" s="194">
        <f>Factures!F510</f>
        <v>0</v>
      </c>
      <c r="I496" s="34">
        <f>Factures!N510</f>
        <v>0</v>
      </c>
      <c r="J496" s="198"/>
      <c r="K496" s="192">
        <f>Factures!O510</f>
        <v>0</v>
      </c>
      <c r="L496" s="192"/>
      <c r="M496" s="198">
        <f ca="1">Factures!B$13</f>
        <v>46067</v>
      </c>
      <c r="N496" s="193" t="str">
        <f>Factures!A$11</f>
        <v>Facture</v>
      </c>
      <c r="O496" s="192"/>
      <c r="P496" s="192"/>
      <c r="Q496" s="192"/>
      <c r="R496" s="198"/>
      <c r="S496" s="193"/>
      <c r="T496" s="193"/>
    </row>
    <row r="497" s="179" customFormat="1" hidden="1" spans="1:20">
      <c r="A497" s="193">
        <f>Factures!C511</f>
        <v>0</v>
      </c>
      <c r="B497" s="34"/>
      <c r="C497" s="31">
        <f t="shared" si="7"/>
        <v>1000</v>
      </c>
      <c r="D497" s="34"/>
      <c r="E497" s="34">
        <f>Factures!E511</f>
        <v>0</v>
      </c>
      <c r="F497" s="190">
        <f>Factures!A511</f>
        <v>0</v>
      </c>
      <c r="G497" s="191">
        <f>Factures!B511</f>
        <v>0</v>
      </c>
      <c r="H497" s="194">
        <f>Factures!F511</f>
        <v>0</v>
      </c>
      <c r="I497" s="34">
        <f>Factures!N511</f>
        <v>0</v>
      </c>
      <c r="J497" s="198"/>
      <c r="K497" s="192">
        <f>Factures!O511</f>
        <v>0</v>
      </c>
      <c r="L497" s="192"/>
      <c r="M497" s="198">
        <f ca="1">Factures!B$13</f>
        <v>46067</v>
      </c>
      <c r="N497" s="193" t="str">
        <f>Factures!A$11</f>
        <v>Facture</v>
      </c>
      <c r="O497" s="192"/>
      <c r="P497" s="192"/>
      <c r="Q497" s="192"/>
      <c r="R497" s="198"/>
      <c r="S497" s="193"/>
      <c r="T497" s="193"/>
    </row>
    <row r="498" s="179" customFormat="1" hidden="1" spans="1:20">
      <c r="A498" s="193">
        <f>Factures!C512</f>
        <v>0</v>
      </c>
      <c r="B498" s="34"/>
      <c r="C498" s="31">
        <f t="shared" si="7"/>
        <v>1000</v>
      </c>
      <c r="D498" s="34"/>
      <c r="E498" s="34">
        <f>Factures!E512</f>
        <v>0</v>
      </c>
      <c r="F498" s="190">
        <f>Factures!A512</f>
        <v>0</v>
      </c>
      <c r="G498" s="191">
        <f>Factures!B512</f>
        <v>0</v>
      </c>
      <c r="H498" s="194">
        <f>Factures!F512</f>
        <v>0</v>
      </c>
      <c r="I498" s="34">
        <f>Factures!N512</f>
        <v>0</v>
      </c>
      <c r="J498" s="198"/>
      <c r="K498" s="192">
        <f>Factures!O512</f>
        <v>0</v>
      </c>
      <c r="L498" s="192"/>
      <c r="M498" s="198">
        <f ca="1">Factures!B$13</f>
        <v>46067</v>
      </c>
      <c r="N498" s="193" t="str">
        <f>Factures!A$11</f>
        <v>Facture</v>
      </c>
      <c r="O498" s="192"/>
      <c r="P498" s="192"/>
      <c r="Q498" s="192"/>
      <c r="R498" s="198"/>
      <c r="S498" s="193"/>
      <c r="T498" s="193"/>
    </row>
    <row r="499" s="179" customFormat="1" hidden="1" spans="1:20">
      <c r="A499" s="193">
        <f>Factures!C513</f>
        <v>0</v>
      </c>
      <c r="B499" s="34"/>
      <c r="C499" s="31">
        <f t="shared" si="7"/>
        <v>1000</v>
      </c>
      <c r="D499" s="34"/>
      <c r="E499" s="34">
        <f>Factures!E513</f>
        <v>0</v>
      </c>
      <c r="F499" s="190">
        <f>Factures!A513</f>
        <v>0</v>
      </c>
      <c r="G499" s="191">
        <f>Factures!B513</f>
        <v>0</v>
      </c>
      <c r="H499" s="194">
        <f>Factures!F513</f>
        <v>0</v>
      </c>
      <c r="I499" s="34">
        <f>Factures!N513</f>
        <v>0</v>
      </c>
      <c r="J499" s="198"/>
      <c r="K499" s="192">
        <f>Factures!O513</f>
        <v>0</v>
      </c>
      <c r="L499" s="192"/>
      <c r="M499" s="198">
        <f ca="1">Factures!B$13</f>
        <v>46067</v>
      </c>
      <c r="N499" s="193" t="str">
        <f>Factures!A$11</f>
        <v>Facture</v>
      </c>
      <c r="O499" s="192"/>
      <c r="P499" s="192"/>
      <c r="Q499" s="192"/>
      <c r="R499" s="198"/>
      <c r="S499" s="193"/>
      <c r="T499" s="193"/>
    </row>
    <row r="500" s="179" customFormat="1" hidden="1" spans="1:20">
      <c r="A500" s="193">
        <f>Factures!C514</f>
        <v>0</v>
      </c>
      <c r="B500" s="34"/>
      <c r="C500" s="31">
        <f t="shared" si="7"/>
        <v>1000</v>
      </c>
      <c r="D500" s="34"/>
      <c r="E500" s="34">
        <f>Factures!E514</f>
        <v>0</v>
      </c>
      <c r="F500" s="190">
        <f>Factures!A514</f>
        <v>0</v>
      </c>
      <c r="G500" s="191">
        <f>Factures!B514</f>
        <v>0</v>
      </c>
      <c r="H500" s="194">
        <f>Factures!F514</f>
        <v>0</v>
      </c>
      <c r="I500" s="34">
        <f>Factures!N514</f>
        <v>0</v>
      </c>
      <c r="J500" s="198"/>
      <c r="K500" s="192">
        <f>Factures!O514</f>
        <v>0</v>
      </c>
      <c r="L500" s="192"/>
      <c r="M500" s="198">
        <f ca="1">Factures!B$13</f>
        <v>46067</v>
      </c>
      <c r="N500" s="193" t="str">
        <f>Factures!A$11</f>
        <v>Facture</v>
      </c>
      <c r="O500" s="192"/>
      <c r="P500" s="192"/>
      <c r="Q500" s="192"/>
      <c r="R500" s="198"/>
      <c r="S500" s="193"/>
      <c r="T500" s="193"/>
    </row>
    <row r="501" s="179" customFormat="1" hidden="1" spans="1:20">
      <c r="A501" s="193">
        <f>Factures!C515</f>
        <v>0</v>
      </c>
      <c r="B501" s="34"/>
      <c r="C501" s="31">
        <f t="shared" si="7"/>
        <v>1000</v>
      </c>
      <c r="D501" s="34"/>
      <c r="E501" s="34">
        <f>Factures!E515</f>
        <v>0</v>
      </c>
      <c r="F501" s="190">
        <f>Factures!A515</f>
        <v>0</v>
      </c>
      <c r="G501" s="191">
        <f>Factures!B515</f>
        <v>0</v>
      </c>
      <c r="H501" s="194">
        <f>Factures!F515</f>
        <v>0</v>
      </c>
      <c r="I501" s="34">
        <f>Factures!N515</f>
        <v>0</v>
      </c>
      <c r="J501" s="198"/>
      <c r="K501" s="192">
        <f>Factures!O515</f>
        <v>0</v>
      </c>
      <c r="L501" s="192"/>
      <c r="M501" s="198">
        <f ca="1">Factures!B$13</f>
        <v>46067</v>
      </c>
      <c r="N501" s="193" t="str">
        <f>Factures!A$11</f>
        <v>Facture</v>
      </c>
      <c r="O501" s="192"/>
      <c r="P501" s="192"/>
      <c r="Q501" s="192"/>
      <c r="R501" s="198"/>
      <c r="S501" s="193"/>
      <c r="T501" s="193"/>
    </row>
    <row r="502" s="179" customFormat="1" hidden="1" spans="1:20">
      <c r="A502" s="193">
        <f>Factures!C516</f>
        <v>0</v>
      </c>
      <c r="B502" s="34"/>
      <c r="C502" s="31">
        <f t="shared" si="7"/>
        <v>1000</v>
      </c>
      <c r="D502" s="34"/>
      <c r="E502" s="34">
        <f>Factures!E516</f>
        <v>0</v>
      </c>
      <c r="F502" s="190">
        <f>Factures!A516</f>
        <v>0</v>
      </c>
      <c r="G502" s="191">
        <f>Factures!B516</f>
        <v>0</v>
      </c>
      <c r="H502" s="194">
        <f>Factures!F516</f>
        <v>0</v>
      </c>
      <c r="I502" s="34">
        <f>Factures!N516</f>
        <v>0</v>
      </c>
      <c r="J502" s="198"/>
      <c r="K502" s="192">
        <f>Factures!O516</f>
        <v>0</v>
      </c>
      <c r="L502" s="192"/>
      <c r="M502" s="198">
        <f ca="1">Factures!B$13</f>
        <v>46067</v>
      </c>
      <c r="N502" s="193" t="str">
        <f>Factures!A$11</f>
        <v>Facture</v>
      </c>
      <c r="O502" s="192"/>
      <c r="P502" s="192"/>
      <c r="Q502" s="192"/>
      <c r="R502" s="198"/>
      <c r="S502" s="193"/>
      <c r="T502" s="193"/>
    </row>
    <row r="503" s="179" customFormat="1" hidden="1" spans="1:20">
      <c r="A503" s="193">
        <f>Factures!C517</f>
        <v>0</v>
      </c>
      <c r="B503" s="34"/>
      <c r="C503" s="31">
        <f t="shared" si="7"/>
        <v>1000</v>
      </c>
      <c r="D503" s="34"/>
      <c r="E503" s="34">
        <f>Factures!E517</f>
        <v>0</v>
      </c>
      <c r="F503" s="190">
        <f>Factures!A517</f>
        <v>0</v>
      </c>
      <c r="G503" s="191">
        <f>Factures!B517</f>
        <v>0</v>
      </c>
      <c r="H503" s="194">
        <f>Factures!F517</f>
        <v>0</v>
      </c>
      <c r="I503" s="34">
        <f>Factures!N517</f>
        <v>0</v>
      </c>
      <c r="J503" s="198"/>
      <c r="K503" s="192">
        <f>Factures!O517</f>
        <v>0</v>
      </c>
      <c r="L503" s="192"/>
      <c r="M503" s="198">
        <f ca="1">Factures!B$13</f>
        <v>46067</v>
      </c>
      <c r="N503" s="193" t="str">
        <f>Factures!A$11</f>
        <v>Facture</v>
      </c>
      <c r="O503" s="192"/>
      <c r="P503" s="192"/>
      <c r="Q503" s="192"/>
      <c r="R503" s="198"/>
      <c r="S503" s="193"/>
      <c r="T503" s="193"/>
    </row>
    <row r="504" s="179" customFormat="1" hidden="1" spans="1:20">
      <c r="A504" s="193">
        <f>Factures!C518</f>
        <v>0</v>
      </c>
      <c r="B504" s="34"/>
      <c r="C504" s="31">
        <f t="shared" si="7"/>
        <v>1000</v>
      </c>
      <c r="D504" s="34"/>
      <c r="E504" s="34">
        <f>Factures!E518</f>
        <v>0</v>
      </c>
      <c r="F504" s="190">
        <f>Factures!A518</f>
        <v>0</v>
      </c>
      <c r="G504" s="191">
        <f>Factures!B518</f>
        <v>0</v>
      </c>
      <c r="H504" s="194">
        <f>Factures!F518</f>
        <v>0</v>
      </c>
      <c r="I504" s="34">
        <f>Factures!N518</f>
        <v>0</v>
      </c>
      <c r="J504" s="198"/>
      <c r="K504" s="192">
        <f>Factures!O518</f>
        <v>0</v>
      </c>
      <c r="L504" s="192"/>
      <c r="M504" s="198">
        <f ca="1">Factures!B$13</f>
        <v>46067</v>
      </c>
      <c r="N504" s="193" t="str">
        <f>Factures!A$11</f>
        <v>Facture</v>
      </c>
      <c r="O504" s="192"/>
      <c r="P504" s="192"/>
      <c r="Q504" s="192"/>
      <c r="R504" s="198"/>
      <c r="S504" s="193"/>
      <c r="T504" s="193"/>
    </row>
    <row r="505" s="179" customFormat="1" hidden="1" spans="1:20">
      <c r="A505" s="193">
        <f>Factures!C519</f>
        <v>0</v>
      </c>
      <c r="B505" s="34"/>
      <c r="C505" s="31">
        <f t="shared" si="7"/>
        <v>1000</v>
      </c>
      <c r="D505" s="34"/>
      <c r="E505" s="34">
        <f>Factures!E519</f>
        <v>0</v>
      </c>
      <c r="F505" s="190">
        <f>Factures!A519</f>
        <v>0</v>
      </c>
      <c r="G505" s="191">
        <f>Factures!B519</f>
        <v>0</v>
      </c>
      <c r="H505" s="194">
        <f>Factures!F519</f>
        <v>0</v>
      </c>
      <c r="I505" s="34">
        <f>Factures!N519</f>
        <v>0</v>
      </c>
      <c r="J505" s="198"/>
      <c r="K505" s="192">
        <f>Factures!O519</f>
        <v>0</v>
      </c>
      <c r="L505" s="192"/>
      <c r="M505" s="198">
        <f ca="1">Factures!B$13</f>
        <v>46067</v>
      </c>
      <c r="N505" s="193" t="str">
        <f>Factures!A$11</f>
        <v>Facture</v>
      </c>
      <c r="O505" s="192"/>
      <c r="P505" s="192"/>
      <c r="Q505" s="192"/>
      <c r="R505" s="198"/>
      <c r="S505" s="193"/>
      <c r="T505" s="193"/>
    </row>
    <row r="506" s="179" customFormat="1" hidden="1" spans="1:20">
      <c r="A506" s="193">
        <f>Factures!C520</f>
        <v>0</v>
      </c>
      <c r="B506" s="34"/>
      <c r="C506" s="31">
        <f t="shared" si="7"/>
        <v>1000</v>
      </c>
      <c r="D506" s="34"/>
      <c r="E506" s="34">
        <f>Factures!E520</f>
        <v>0</v>
      </c>
      <c r="F506" s="190">
        <f>Factures!A520</f>
        <v>0</v>
      </c>
      <c r="G506" s="191">
        <f>Factures!B520</f>
        <v>0</v>
      </c>
      <c r="H506" s="194">
        <f>Factures!F520</f>
        <v>0</v>
      </c>
      <c r="I506" s="34">
        <f>Factures!N520</f>
        <v>0</v>
      </c>
      <c r="J506" s="198"/>
      <c r="K506" s="192">
        <f>Factures!O520</f>
        <v>0</v>
      </c>
      <c r="L506" s="192"/>
      <c r="M506" s="198">
        <f ca="1">Factures!B$13</f>
        <v>46067</v>
      </c>
      <c r="N506" s="193" t="str">
        <f>Factures!A$11</f>
        <v>Facture</v>
      </c>
      <c r="O506" s="192"/>
      <c r="P506" s="192"/>
      <c r="Q506" s="192"/>
      <c r="R506" s="198"/>
      <c r="S506" s="193"/>
      <c r="T506" s="193"/>
    </row>
    <row r="507" s="179" customFormat="1" hidden="1" spans="1:20">
      <c r="A507" s="193">
        <f>Factures!C521</f>
        <v>0</v>
      </c>
      <c r="B507" s="34"/>
      <c r="C507" s="31">
        <f t="shared" si="7"/>
        <v>1000</v>
      </c>
      <c r="D507" s="34"/>
      <c r="E507" s="34">
        <f>Factures!E521</f>
        <v>0</v>
      </c>
      <c r="F507" s="190">
        <f>Factures!A521</f>
        <v>0</v>
      </c>
      <c r="G507" s="191">
        <f>Factures!B521</f>
        <v>0</v>
      </c>
      <c r="H507" s="194">
        <f>Factures!F521</f>
        <v>0</v>
      </c>
      <c r="I507" s="34">
        <f>Factures!N521</f>
        <v>0</v>
      </c>
      <c r="J507" s="198"/>
      <c r="K507" s="192">
        <f>Factures!O521</f>
        <v>0</v>
      </c>
      <c r="L507" s="192"/>
      <c r="M507" s="198">
        <f ca="1">Factures!B$13</f>
        <v>46067</v>
      </c>
      <c r="N507" s="193" t="str">
        <f>Factures!A$11</f>
        <v>Facture</v>
      </c>
      <c r="O507" s="192"/>
      <c r="P507" s="192"/>
      <c r="Q507" s="192"/>
      <c r="R507" s="198"/>
      <c r="S507" s="193"/>
      <c r="T507" s="193"/>
    </row>
    <row r="508" s="179" customFormat="1" hidden="1" spans="1:20">
      <c r="A508" s="193">
        <f>Factures!C522</f>
        <v>0</v>
      </c>
      <c r="B508" s="34"/>
      <c r="C508" s="31">
        <f t="shared" si="7"/>
        <v>1000</v>
      </c>
      <c r="D508" s="34"/>
      <c r="E508" s="34">
        <f>Factures!E522</f>
        <v>0</v>
      </c>
      <c r="F508" s="190">
        <f>Factures!A522</f>
        <v>0</v>
      </c>
      <c r="G508" s="191">
        <f>Factures!B522</f>
        <v>0</v>
      </c>
      <c r="H508" s="194">
        <f>Factures!F522</f>
        <v>0</v>
      </c>
      <c r="I508" s="34">
        <f>Factures!N522</f>
        <v>0</v>
      </c>
      <c r="J508" s="198"/>
      <c r="K508" s="192">
        <f>Factures!O522</f>
        <v>0</v>
      </c>
      <c r="L508" s="192"/>
      <c r="M508" s="198">
        <f ca="1">Factures!B$13</f>
        <v>46067</v>
      </c>
      <c r="N508" s="193" t="str">
        <f>Factures!A$11</f>
        <v>Facture</v>
      </c>
      <c r="O508" s="192"/>
      <c r="P508" s="192"/>
      <c r="Q508" s="192"/>
      <c r="R508" s="198"/>
      <c r="S508" s="193"/>
      <c r="T508" s="193"/>
    </row>
    <row r="509" s="179" customFormat="1" hidden="1" spans="1:20">
      <c r="A509" s="193">
        <f>Factures!C523</f>
        <v>0</v>
      </c>
      <c r="B509" s="34"/>
      <c r="C509" s="31">
        <f t="shared" si="7"/>
        <v>1000</v>
      </c>
      <c r="D509" s="34"/>
      <c r="E509" s="34">
        <f>Factures!E523</f>
        <v>0</v>
      </c>
      <c r="F509" s="190">
        <f>Factures!A523</f>
        <v>0</v>
      </c>
      <c r="G509" s="191">
        <f>Factures!B523</f>
        <v>0</v>
      </c>
      <c r="H509" s="194">
        <f>Factures!F523</f>
        <v>0</v>
      </c>
      <c r="I509" s="34">
        <f>Factures!N523</f>
        <v>0</v>
      </c>
      <c r="J509" s="198"/>
      <c r="K509" s="192">
        <f>Factures!O523</f>
        <v>0</v>
      </c>
      <c r="L509" s="192"/>
      <c r="M509" s="198">
        <f ca="1">Factures!B$13</f>
        <v>46067</v>
      </c>
      <c r="N509" s="193" t="str">
        <f>Factures!A$11</f>
        <v>Facture</v>
      </c>
      <c r="O509" s="192"/>
      <c r="P509" s="192"/>
      <c r="Q509" s="192"/>
      <c r="R509" s="198"/>
      <c r="S509" s="193"/>
      <c r="T509" s="193"/>
    </row>
    <row r="510" s="179" customFormat="1" hidden="1" spans="1:20">
      <c r="A510" s="193">
        <f>Factures!C524</f>
        <v>0</v>
      </c>
      <c r="B510" s="34"/>
      <c r="C510" s="31">
        <f t="shared" si="7"/>
        <v>1000</v>
      </c>
      <c r="D510" s="34"/>
      <c r="E510" s="34">
        <f>Factures!E524</f>
        <v>0</v>
      </c>
      <c r="F510" s="190">
        <f>Factures!A524</f>
        <v>0</v>
      </c>
      <c r="G510" s="191">
        <f>Factures!B524</f>
        <v>0</v>
      </c>
      <c r="H510" s="194">
        <f>Factures!F524</f>
        <v>0</v>
      </c>
      <c r="I510" s="34">
        <f>Factures!N524</f>
        <v>0</v>
      </c>
      <c r="J510" s="198"/>
      <c r="K510" s="192">
        <f>Factures!O524</f>
        <v>0</v>
      </c>
      <c r="L510" s="192"/>
      <c r="M510" s="198">
        <f ca="1">Factures!B$13</f>
        <v>46067</v>
      </c>
      <c r="N510" s="193" t="str">
        <f>Factures!A$11</f>
        <v>Facture</v>
      </c>
      <c r="O510" s="192"/>
      <c r="P510" s="192"/>
      <c r="Q510" s="192"/>
      <c r="R510" s="198"/>
      <c r="S510" s="193"/>
      <c r="T510" s="193"/>
    </row>
    <row r="511" s="179" customFormat="1" hidden="1" spans="1:20">
      <c r="A511" s="193">
        <f>Factures!C525</f>
        <v>0</v>
      </c>
      <c r="B511" s="34"/>
      <c r="C511" s="31">
        <f t="shared" si="7"/>
        <v>1000</v>
      </c>
      <c r="D511" s="34"/>
      <c r="E511" s="34">
        <f>Factures!E525</f>
        <v>0</v>
      </c>
      <c r="F511" s="190">
        <f>Factures!A525</f>
        <v>0</v>
      </c>
      <c r="G511" s="191">
        <f>Factures!B525</f>
        <v>0</v>
      </c>
      <c r="H511" s="194">
        <f>Factures!F525</f>
        <v>0</v>
      </c>
      <c r="I511" s="34">
        <f>Factures!N525</f>
        <v>0</v>
      </c>
      <c r="J511" s="198"/>
      <c r="K511" s="192">
        <f>Factures!O525</f>
        <v>0</v>
      </c>
      <c r="L511" s="192"/>
      <c r="M511" s="198">
        <f ca="1">Factures!B$13</f>
        <v>46067</v>
      </c>
      <c r="N511" s="193" t="str">
        <f>Factures!A$11</f>
        <v>Facture</v>
      </c>
      <c r="O511" s="192"/>
      <c r="P511" s="192"/>
      <c r="Q511" s="192"/>
      <c r="R511" s="198"/>
      <c r="S511" s="193"/>
      <c r="T511" s="193"/>
    </row>
    <row r="512" s="179" customFormat="1" hidden="1" spans="1:20">
      <c r="A512" s="193">
        <f>Factures!C526</f>
        <v>0</v>
      </c>
      <c r="B512" s="34"/>
      <c r="C512" s="31">
        <f t="shared" si="7"/>
        <v>1000</v>
      </c>
      <c r="D512" s="34"/>
      <c r="E512" s="34">
        <f>Factures!E526</f>
        <v>0</v>
      </c>
      <c r="F512" s="190">
        <f>Factures!A526</f>
        <v>0</v>
      </c>
      <c r="G512" s="191">
        <f>Factures!B526</f>
        <v>0</v>
      </c>
      <c r="H512" s="194">
        <f>Factures!F526</f>
        <v>0</v>
      </c>
      <c r="I512" s="34">
        <f>Factures!N526</f>
        <v>0</v>
      </c>
      <c r="J512" s="198"/>
      <c r="K512" s="192">
        <f>Factures!O526</f>
        <v>0</v>
      </c>
      <c r="L512" s="192"/>
      <c r="M512" s="198">
        <f ca="1">Factures!B$13</f>
        <v>46067</v>
      </c>
      <c r="N512" s="193" t="str">
        <f>Factures!A$11</f>
        <v>Facture</v>
      </c>
      <c r="O512" s="192"/>
      <c r="P512" s="192"/>
      <c r="Q512" s="192"/>
      <c r="R512" s="198"/>
      <c r="S512" s="193"/>
      <c r="T512" s="193"/>
    </row>
    <row r="513" s="179" customFormat="1" hidden="1" spans="1:20">
      <c r="A513" s="193">
        <f>Factures!C527</f>
        <v>0</v>
      </c>
      <c r="B513" s="34"/>
      <c r="C513" s="31">
        <f t="shared" si="7"/>
        <v>1000</v>
      </c>
      <c r="D513" s="34"/>
      <c r="E513" s="34">
        <f>Factures!E527</f>
        <v>0</v>
      </c>
      <c r="F513" s="190">
        <f>Factures!A527</f>
        <v>0</v>
      </c>
      <c r="G513" s="191">
        <f>Factures!B527</f>
        <v>0</v>
      </c>
      <c r="H513" s="194">
        <f>Factures!F527</f>
        <v>0</v>
      </c>
      <c r="I513" s="34">
        <f>Factures!N527</f>
        <v>0</v>
      </c>
      <c r="J513" s="198"/>
      <c r="K513" s="192">
        <f>Factures!O527</f>
        <v>0</v>
      </c>
      <c r="L513" s="192"/>
      <c r="M513" s="198">
        <f ca="1">Factures!B$13</f>
        <v>46067</v>
      </c>
      <c r="N513" s="193" t="str">
        <f>Factures!A$11</f>
        <v>Facture</v>
      </c>
      <c r="O513" s="192"/>
      <c r="P513" s="192"/>
      <c r="Q513" s="192"/>
      <c r="R513" s="198"/>
      <c r="S513" s="193"/>
      <c r="T513" s="193"/>
    </row>
    <row r="514" s="179" customFormat="1" hidden="1" spans="1:20">
      <c r="A514" s="193">
        <f>Factures!C528</f>
        <v>0</v>
      </c>
      <c r="B514" s="34"/>
      <c r="C514" s="31">
        <f t="shared" si="7"/>
        <v>1000</v>
      </c>
      <c r="D514" s="34"/>
      <c r="E514" s="34">
        <f>Factures!E528</f>
        <v>0</v>
      </c>
      <c r="F514" s="190">
        <f>Factures!A528</f>
        <v>0</v>
      </c>
      <c r="G514" s="191">
        <f>Factures!B528</f>
        <v>0</v>
      </c>
      <c r="H514" s="194">
        <f>Factures!F528</f>
        <v>0</v>
      </c>
      <c r="I514" s="34">
        <f>Factures!N528</f>
        <v>0</v>
      </c>
      <c r="J514" s="198"/>
      <c r="K514" s="192">
        <f>Factures!O528</f>
        <v>0</v>
      </c>
      <c r="L514" s="192"/>
      <c r="M514" s="198">
        <f ca="1">Factures!B$13</f>
        <v>46067</v>
      </c>
      <c r="N514" s="193" t="str">
        <f>Factures!A$11</f>
        <v>Facture</v>
      </c>
      <c r="O514" s="192"/>
      <c r="P514" s="192"/>
      <c r="Q514" s="192"/>
      <c r="R514" s="198"/>
      <c r="S514" s="193"/>
      <c r="T514" s="193"/>
    </row>
    <row r="515" s="179" customFormat="1" hidden="1" spans="1:20">
      <c r="A515" s="193">
        <f>Factures!C529</f>
        <v>0</v>
      </c>
      <c r="B515" s="34"/>
      <c r="C515" s="31">
        <f t="shared" ref="C515:C578" si="8">C$2</f>
        <v>1000</v>
      </c>
      <c r="D515" s="34"/>
      <c r="E515" s="34">
        <f>Factures!E529</f>
        <v>0</v>
      </c>
      <c r="F515" s="190">
        <f>Factures!A529</f>
        <v>0</v>
      </c>
      <c r="G515" s="191">
        <f>Factures!B529</f>
        <v>0</v>
      </c>
      <c r="H515" s="194">
        <f>Factures!F529</f>
        <v>0</v>
      </c>
      <c r="I515" s="34">
        <f>Factures!N529</f>
        <v>0</v>
      </c>
      <c r="J515" s="198"/>
      <c r="K515" s="192">
        <f>Factures!O529</f>
        <v>0</v>
      </c>
      <c r="L515" s="192"/>
      <c r="M515" s="198">
        <f ca="1">Factures!B$13</f>
        <v>46067</v>
      </c>
      <c r="N515" s="193" t="str">
        <f>Factures!A$11</f>
        <v>Facture</v>
      </c>
      <c r="O515" s="192"/>
      <c r="P515" s="192"/>
      <c r="Q515" s="192"/>
      <c r="R515" s="198"/>
      <c r="S515" s="193"/>
      <c r="T515" s="193"/>
    </row>
    <row r="516" s="179" customFormat="1" hidden="1" spans="1:20">
      <c r="A516" s="193">
        <f>Factures!C530</f>
        <v>0</v>
      </c>
      <c r="B516" s="34"/>
      <c r="C516" s="31">
        <f t="shared" si="8"/>
        <v>1000</v>
      </c>
      <c r="D516" s="34"/>
      <c r="E516" s="34">
        <f>Factures!E530</f>
        <v>0</v>
      </c>
      <c r="F516" s="190">
        <f>Factures!A530</f>
        <v>0</v>
      </c>
      <c r="G516" s="191">
        <f>Factures!B530</f>
        <v>0</v>
      </c>
      <c r="H516" s="194">
        <f>Factures!F530</f>
        <v>0</v>
      </c>
      <c r="I516" s="34">
        <f>Factures!N530</f>
        <v>0</v>
      </c>
      <c r="J516" s="198"/>
      <c r="K516" s="192">
        <f>Factures!O530</f>
        <v>0</v>
      </c>
      <c r="L516" s="192"/>
      <c r="M516" s="198">
        <f ca="1">Factures!B$13</f>
        <v>46067</v>
      </c>
      <c r="N516" s="193" t="str">
        <f>Factures!A$11</f>
        <v>Facture</v>
      </c>
      <c r="O516" s="192"/>
      <c r="P516" s="192"/>
      <c r="Q516" s="192"/>
      <c r="R516" s="198"/>
      <c r="S516" s="193"/>
      <c r="T516" s="193"/>
    </row>
    <row r="517" s="179" customFormat="1" hidden="1" spans="1:20">
      <c r="A517" s="193">
        <f>Factures!C531</f>
        <v>0</v>
      </c>
      <c r="B517" s="34"/>
      <c r="C517" s="31">
        <f t="shared" si="8"/>
        <v>1000</v>
      </c>
      <c r="D517" s="34"/>
      <c r="E517" s="34">
        <f>Factures!E531</f>
        <v>0</v>
      </c>
      <c r="F517" s="190">
        <f>Factures!A531</f>
        <v>0</v>
      </c>
      <c r="G517" s="191">
        <f>Factures!B531</f>
        <v>0</v>
      </c>
      <c r="H517" s="194">
        <f>Factures!F531</f>
        <v>0</v>
      </c>
      <c r="I517" s="34">
        <f>Factures!N531</f>
        <v>0</v>
      </c>
      <c r="J517" s="198"/>
      <c r="K517" s="192">
        <f>Factures!O531</f>
        <v>0</v>
      </c>
      <c r="L517" s="192"/>
      <c r="M517" s="198">
        <f ca="1">Factures!B$13</f>
        <v>46067</v>
      </c>
      <c r="N517" s="193" t="str">
        <f>Factures!A$11</f>
        <v>Facture</v>
      </c>
      <c r="O517" s="192"/>
      <c r="P517" s="192"/>
      <c r="Q517" s="192"/>
      <c r="R517" s="198"/>
      <c r="S517" s="193"/>
      <c r="T517" s="193"/>
    </row>
    <row r="518" s="179" customFormat="1" hidden="1" spans="1:20">
      <c r="A518" s="193">
        <f>Factures!C532</f>
        <v>0</v>
      </c>
      <c r="B518" s="34"/>
      <c r="C518" s="31">
        <f t="shared" si="8"/>
        <v>1000</v>
      </c>
      <c r="D518" s="34"/>
      <c r="E518" s="34">
        <f>Factures!E532</f>
        <v>0</v>
      </c>
      <c r="F518" s="190">
        <f>Factures!A532</f>
        <v>0</v>
      </c>
      <c r="G518" s="191">
        <f>Factures!B532</f>
        <v>0</v>
      </c>
      <c r="H518" s="194">
        <f>Factures!F532</f>
        <v>0</v>
      </c>
      <c r="I518" s="34">
        <f>Factures!N532</f>
        <v>0</v>
      </c>
      <c r="J518" s="198"/>
      <c r="K518" s="192">
        <f>Factures!O532</f>
        <v>0</v>
      </c>
      <c r="L518" s="192"/>
      <c r="M518" s="198">
        <f ca="1">Factures!B$13</f>
        <v>46067</v>
      </c>
      <c r="N518" s="193" t="str">
        <f>Factures!A$11</f>
        <v>Facture</v>
      </c>
      <c r="O518" s="192"/>
      <c r="P518" s="192"/>
      <c r="Q518" s="192"/>
      <c r="R518" s="198"/>
      <c r="S518" s="193"/>
      <c r="T518" s="193"/>
    </row>
    <row r="519" s="179" customFormat="1" hidden="1" spans="1:20">
      <c r="A519" s="193">
        <f>Factures!C533</f>
        <v>0</v>
      </c>
      <c r="B519" s="34"/>
      <c r="C519" s="31">
        <f t="shared" si="8"/>
        <v>1000</v>
      </c>
      <c r="D519" s="34"/>
      <c r="E519" s="34">
        <f>Factures!E533</f>
        <v>0</v>
      </c>
      <c r="F519" s="190">
        <f>Factures!A533</f>
        <v>0</v>
      </c>
      <c r="G519" s="191">
        <f>Factures!B533</f>
        <v>0</v>
      </c>
      <c r="H519" s="194">
        <f>Factures!F533</f>
        <v>0</v>
      </c>
      <c r="I519" s="34">
        <f>Factures!N533</f>
        <v>0</v>
      </c>
      <c r="J519" s="198"/>
      <c r="K519" s="192">
        <f>Factures!O533</f>
        <v>0</v>
      </c>
      <c r="L519" s="192"/>
      <c r="M519" s="198">
        <f ca="1">Factures!B$13</f>
        <v>46067</v>
      </c>
      <c r="N519" s="193" t="str">
        <f>Factures!A$11</f>
        <v>Facture</v>
      </c>
      <c r="O519" s="192"/>
      <c r="P519" s="192"/>
      <c r="Q519" s="192"/>
      <c r="R519" s="198"/>
      <c r="S519" s="193"/>
      <c r="T519" s="193"/>
    </row>
    <row r="520" s="179" customFormat="1" hidden="1" spans="1:20">
      <c r="A520" s="193">
        <f>Factures!C534</f>
        <v>0</v>
      </c>
      <c r="B520" s="34"/>
      <c r="C520" s="31">
        <f t="shared" si="8"/>
        <v>1000</v>
      </c>
      <c r="D520" s="34"/>
      <c r="E520" s="34">
        <f>Factures!E534</f>
        <v>0</v>
      </c>
      <c r="F520" s="190">
        <f>Factures!A534</f>
        <v>0</v>
      </c>
      <c r="G520" s="191">
        <f>Factures!B534</f>
        <v>0</v>
      </c>
      <c r="H520" s="194">
        <f>Factures!F534</f>
        <v>0</v>
      </c>
      <c r="I520" s="34">
        <f>Factures!N534</f>
        <v>0</v>
      </c>
      <c r="J520" s="198"/>
      <c r="K520" s="192">
        <f>Factures!O534</f>
        <v>0</v>
      </c>
      <c r="L520" s="192"/>
      <c r="M520" s="198">
        <f ca="1">Factures!B$13</f>
        <v>46067</v>
      </c>
      <c r="N520" s="193" t="str">
        <f>Factures!A$11</f>
        <v>Facture</v>
      </c>
      <c r="O520" s="192"/>
      <c r="P520" s="192"/>
      <c r="Q520" s="192"/>
      <c r="R520" s="198"/>
      <c r="S520" s="193"/>
      <c r="T520" s="193"/>
    </row>
    <row r="521" s="179" customFormat="1" hidden="1" spans="1:20">
      <c r="A521" s="193">
        <f>Factures!C535</f>
        <v>0</v>
      </c>
      <c r="B521" s="34"/>
      <c r="C521" s="31">
        <f t="shared" si="8"/>
        <v>1000</v>
      </c>
      <c r="D521" s="34"/>
      <c r="E521" s="34">
        <f>Factures!E535</f>
        <v>0</v>
      </c>
      <c r="F521" s="190">
        <f>Factures!A535</f>
        <v>0</v>
      </c>
      <c r="G521" s="191">
        <f>Factures!B535</f>
        <v>0</v>
      </c>
      <c r="H521" s="194">
        <f>Factures!F535</f>
        <v>0</v>
      </c>
      <c r="I521" s="34">
        <f>Factures!N535</f>
        <v>0</v>
      </c>
      <c r="J521" s="198"/>
      <c r="K521" s="192">
        <f>Factures!O535</f>
        <v>0</v>
      </c>
      <c r="L521" s="192"/>
      <c r="M521" s="198">
        <f ca="1">Factures!B$13</f>
        <v>46067</v>
      </c>
      <c r="N521" s="193" t="str">
        <f>Factures!A$11</f>
        <v>Facture</v>
      </c>
      <c r="O521" s="192"/>
      <c r="P521" s="192"/>
      <c r="Q521" s="192"/>
      <c r="R521" s="198"/>
      <c r="S521" s="193"/>
      <c r="T521" s="193"/>
    </row>
    <row r="522" s="179" customFormat="1" hidden="1" spans="1:20">
      <c r="A522" s="193">
        <f>Factures!C536</f>
        <v>0</v>
      </c>
      <c r="B522" s="34"/>
      <c r="C522" s="31">
        <f t="shared" si="8"/>
        <v>1000</v>
      </c>
      <c r="D522" s="34"/>
      <c r="E522" s="34">
        <f>Factures!E536</f>
        <v>0</v>
      </c>
      <c r="F522" s="190">
        <f>Factures!A536</f>
        <v>0</v>
      </c>
      <c r="G522" s="191">
        <f>Factures!B536</f>
        <v>0</v>
      </c>
      <c r="H522" s="194">
        <f>Factures!F536</f>
        <v>0</v>
      </c>
      <c r="I522" s="34">
        <f>Factures!N536</f>
        <v>0</v>
      </c>
      <c r="J522" s="198"/>
      <c r="K522" s="192">
        <f>Factures!O536</f>
        <v>0</v>
      </c>
      <c r="L522" s="192"/>
      <c r="M522" s="198">
        <f ca="1">Factures!B$13</f>
        <v>46067</v>
      </c>
      <c r="N522" s="193" t="str">
        <f>Factures!A$11</f>
        <v>Facture</v>
      </c>
      <c r="O522" s="192"/>
      <c r="P522" s="192"/>
      <c r="Q522" s="192"/>
      <c r="R522" s="198"/>
      <c r="S522" s="193"/>
      <c r="T522" s="193"/>
    </row>
    <row r="523" s="179" customFormat="1" hidden="1" spans="1:20">
      <c r="A523" s="193">
        <f>Factures!C537</f>
        <v>0</v>
      </c>
      <c r="B523" s="34"/>
      <c r="C523" s="31">
        <f t="shared" si="8"/>
        <v>1000</v>
      </c>
      <c r="D523" s="34"/>
      <c r="E523" s="34">
        <f>Factures!E537</f>
        <v>0</v>
      </c>
      <c r="F523" s="190">
        <f>Factures!A537</f>
        <v>0</v>
      </c>
      <c r="G523" s="191">
        <f>Factures!B537</f>
        <v>0</v>
      </c>
      <c r="H523" s="194">
        <f>Factures!F537</f>
        <v>0</v>
      </c>
      <c r="I523" s="34">
        <f>Factures!N537</f>
        <v>0</v>
      </c>
      <c r="J523" s="198"/>
      <c r="K523" s="192">
        <f>Factures!O537</f>
        <v>0</v>
      </c>
      <c r="L523" s="192"/>
      <c r="M523" s="198">
        <f ca="1">Factures!B$13</f>
        <v>46067</v>
      </c>
      <c r="N523" s="193" t="str">
        <f>Factures!A$11</f>
        <v>Facture</v>
      </c>
      <c r="O523" s="192"/>
      <c r="P523" s="192"/>
      <c r="Q523" s="192"/>
      <c r="R523" s="198"/>
      <c r="S523" s="193"/>
      <c r="T523" s="193"/>
    </row>
    <row r="524" s="179" customFormat="1" hidden="1" spans="1:20">
      <c r="A524" s="193">
        <f>Factures!C538</f>
        <v>0</v>
      </c>
      <c r="B524" s="34"/>
      <c r="C524" s="31">
        <f t="shared" si="8"/>
        <v>1000</v>
      </c>
      <c r="D524" s="34"/>
      <c r="E524" s="34">
        <f>Factures!E538</f>
        <v>0</v>
      </c>
      <c r="F524" s="190">
        <f>Factures!A538</f>
        <v>0</v>
      </c>
      <c r="G524" s="191">
        <f>Factures!B538</f>
        <v>0</v>
      </c>
      <c r="H524" s="194">
        <f>Factures!F538</f>
        <v>0</v>
      </c>
      <c r="I524" s="34">
        <f>Factures!N538</f>
        <v>0</v>
      </c>
      <c r="J524" s="198"/>
      <c r="K524" s="192">
        <f>Factures!O538</f>
        <v>0</v>
      </c>
      <c r="L524" s="192"/>
      <c r="M524" s="198">
        <f ca="1">Factures!B$13</f>
        <v>46067</v>
      </c>
      <c r="N524" s="193" t="str">
        <f>Factures!A$11</f>
        <v>Facture</v>
      </c>
      <c r="O524" s="192"/>
      <c r="P524" s="192"/>
      <c r="Q524" s="192"/>
      <c r="R524" s="198"/>
      <c r="S524" s="193"/>
      <c r="T524" s="193"/>
    </row>
    <row r="525" s="179" customFormat="1" hidden="1" spans="1:20">
      <c r="A525" s="193">
        <f>Factures!C539</f>
        <v>0</v>
      </c>
      <c r="B525" s="34"/>
      <c r="C525" s="31">
        <f t="shared" si="8"/>
        <v>1000</v>
      </c>
      <c r="D525" s="34"/>
      <c r="E525" s="34">
        <f>Factures!E539</f>
        <v>0</v>
      </c>
      <c r="F525" s="190">
        <f>Factures!A539</f>
        <v>0</v>
      </c>
      <c r="G525" s="191">
        <f>Factures!B539</f>
        <v>0</v>
      </c>
      <c r="H525" s="194">
        <f>Factures!F539</f>
        <v>0</v>
      </c>
      <c r="I525" s="34">
        <f>Factures!N539</f>
        <v>0</v>
      </c>
      <c r="J525" s="198"/>
      <c r="K525" s="192">
        <f>Factures!O539</f>
        <v>0</v>
      </c>
      <c r="L525" s="192"/>
      <c r="M525" s="198">
        <f ca="1">Factures!B$13</f>
        <v>46067</v>
      </c>
      <c r="N525" s="193" t="str">
        <f>Factures!A$11</f>
        <v>Facture</v>
      </c>
      <c r="O525" s="192"/>
      <c r="P525" s="192"/>
      <c r="Q525" s="192"/>
      <c r="R525" s="198"/>
      <c r="S525" s="193"/>
      <c r="T525" s="193"/>
    </row>
    <row r="526" s="179" customFormat="1" hidden="1" spans="1:20">
      <c r="A526" s="193">
        <f>Factures!C540</f>
        <v>0</v>
      </c>
      <c r="B526" s="34"/>
      <c r="C526" s="31">
        <f t="shared" si="8"/>
        <v>1000</v>
      </c>
      <c r="D526" s="34"/>
      <c r="E526" s="34">
        <f>Factures!E540</f>
        <v>0</v>
      </c>
      <c r="F526" s="190">
        <f>Factures!A540</f>
        <v>0</v>
      </c>
      <c r="G526" s="191">
        <f>Factures!B540</f>
        <v>0</v>
      </c>
      <c r="H526" s="194">
        <f>Factures!F540</f>
        <v>0</v>
      </c>
      <c r="I526" s="34">
        <f>Factures!N540</f>
        <v>0</v>
      </c>
      <c r="J526" s="198"/>
      <c r="K526" s="192">
        <f>Factures!O540</f>
        <v>0</v>
      </c>
      <c r="L526" s="192"/>
      <c r="M526" s="198">
        <f ca="1">Factures!B$13</f>
        <v>46067</v>
      </c>
      <c r="N526" s="193" t="str">
        <f>Factures!A$11</f>
        <v>Facture</v>
      </c>
      <c r="O526" s="192"/>
      <c r="P526" s="192"/>
      <c r="Q526" s="192"/>
      <c r="R526" s="198"/>
      <c r="S526" s="193"/>
      <c r="T526" s="193"/>
    </row>
    <row r="527" s="179" customFormat="1" hidden="1" spans="1:20">
      <c r="A527" s="193">
        <f>Factures!C541</f>
        <v>0</v>
      </c>
      <c r="B527" s="34"/>
      <c r="C527" s="31">
        <f t="shared" si="8"/>
        <v>1000</v>
      </c>
      <c r="D527" s="34"/>
      <c r="E527" s="34">
        <f>Factures!E541</f>
        <v>0</v>
      </c>
      <c r="F527" s="190">
        <f>Factures!A541</f>
        <v>0</v>
      </c>
      <c r="G527" s="191">
        <f>Factures!B541</f>
        <v>0</v>
      </c>
      <c r="H527" s="194">
        <f>Factures!F541</f>
        <v>0</v>
      </c>
      <c r="I527" s="34">
        <f>Factures!N541</f>
        <v>0</v>
      </c>
      <c r="J527" s="198"/>
      <c r="K527" s="192">
        <f>Factures!O541</f>
        <v>0</v>
      </c>
      <c r="L527" s="192"/>
      <c r="M527" s="198">
        <f ca="1">Factures!B$13</f>
        <v>46067</v>
      </c>
      <c r="N527" s="193" t="str">
        <f>Factures!A$11</f>
        <v>Facture</v>
      </c>
      <c r="O527" s="192"/>
      <c r="P527" s="192"/>
      <c r="Q527" s="192"/>
      <c r="R527" s="198"/>
      <c r="S527" s="193"/>
      <c r="T527" s="193"/>
    </row>
    <row r="528" s="179" customFormat="1" hidden="1" spans="1:20">
      <c r="A528" s="193">
        <f>Factures!C542</f>
        <v>0</v>
      </c>
      <c r="B528" s="34"/>
      <c r="C528" s="31">
        <f t="shared" si="8"/>
        <v>1000</v>
      </c>
      <c r="D528" s="34"/>
      <c r="E528" s="34">
        <f>Factures!E542</f>
        <v>0</v>
      </c>
      <c r="F528" s="190">
        <f>Factures!A542</f>
        <v>0</v>
      </c>
      <c r="G528" s="191">
        <f>Factures!B542</f>
        <v>0</v>
      </c>
      <c r="H528" s="194">
        <f>Factures!F542</f>
        <v>0</v>
      </c>
      <c r="I528" s="34">
        <f>Factures!N542</f>
        <v>0</v>
      </c>
      <c r="J528" s="198"/>
      <c r="K528" s="192">
        <f>Factures!O542</f>
        <v>0</v>
      </c>
      <c r="L528" s="192"/>
      <c r="M528" s="198">
        <f ca="1">Factures!B$13</f>
        <v>46067</v>
      </c>
      <c r="N528" s="193" t="str">
        <f>Factures!A$11</f>
        <v>Facture</v>
      </c>
      <c r="O528" s="192"/>
      <c r="P528" s="192"/>
      <c r="Q528" s="192"/>
      <c r="R528" s="198"/>
      <c r="S528" s="193"/>
      <c r="T528" s="193"/>
    </row>
    <row r="529" s="179" customFormat="1" hidden="1" spans="1:20">
      <c r="A529" s="193">
        <f>Factures!C543</f>
        <v>0</v>
      </c>
      <c r="B529" s="34"/>
      <c r="C529" s="31">
        <f t="shared" si="8"/>
        <v>1000</v>
      </c>
      <c r="D529" s="34"/>
      <c r="E529" s="34">
        <f>Factures!E543</f>
        <v>0</v>
      </c>
      <c r="F529" s="190">
        <f>Factures!A543</f>
        <v>0</v>
      </c>
      <c r="G529" s="191">
        <f>Factures!B543</f>
        <v>0</v>
      </c>
      <c r="H529" s="194">
        <f>Factures!F543</f>
        <v>0</v>
      </c>
      <c r="I529" s="34">
        <f>Factures!N543</f>
        <v>0</v>
      </c>
      <c r="J529" s="198"/>
      <c r="K529" s="192">
        <f>Factures!O543</f>
        <v>0</v>
      </c>
      <c r="L529" s="192"/>
      <c r="M529" s="198">
        <f ca="1">Factures!B$13</f>
        <v>46067</v>
      </c>
      <c r="N529" s="193" t="str">
        <f>Factures!A$11</f>
        <v>Facture</v>
      </c>
      <c r="O529" s="192"/>
      <c r="P529" s="192"/>
      <c r="Q529" s="192"/>
      <c r="R529" s="198"/>
      <c r="S529" s="193"/>
      <c r="T529" s="193"/>
    </row>
    <row r="530" s="179" customFormat="1" hidden="1" spans="1:20">
      <c r="A530" s="193">
        <f>Factures!C544</f>
        <v>0</v>
      </c>
      <c r="B530" s="34"/>
      <c r="C530" s="31">
        <f t="shared" si="8"/>
        <v>1000</v>
      </c>
      <c r="D530" s="34"/>
      <c r="E530" s="34">
        <f>Factures!E544</f>
        <v>0</v>
      </c>
      <c r="F530" s="190">
        <f>Factures!A544</f>
        <v>0</v>
      </c>
      <c r="G530" s="191">
        <f>Factures!B544</f>
        <v>0</v>
      </c>
      <c r="H530" s="194">
        <f>Factures!F544</f>
        <v>0</v>
      </c>
      <c r="I530" s="34">
        <f>Factures!N544</f>
        <v>0</v>
      </c>
      <c r="J530" s="198"/>
      <c r="K530" s="192">
        <f>Factures!O544</f>
        <v>0</v>
      </c>
      <c r="L530" s="192"/>
      <c r="M530" s="198">
        <f ca="1">Factures!B$13</f>
        <v>46067</v>
      </c>
      <c r="N530" s="193" t="str">
        <f>Factures!A$11</f>
        <v>Facture</v>
      </c>
      <c r="O530" s="192"/>
      <c r="P530" s="192"/>
      <c r="Q530" s="192"/>
      <c r="R530" s="198"/>
      <c r="S530" s="193"/>
      <c r="T530" s="193"/>
    </row>
    <row r="531" s="179" customFormat="1" hidden="1" spans="1:20">
      <c r="A531" s="193">
        <f>Factures!C545</f>
        <v>0</v>
      </c>
      <c r="B531" s="34"/>
      <c r="C531" s="31">
        <f t="shared" si="8"/>
        <v>1000</v>
      </c>
      <c r="D531" s="34"/>
      <c r="E531" s="34">
        <f>Factures!E545</f>
        <v>0</v>
      </c>
      <c r="F531" s="190">
        <f>Factures!A545</f>
        <v>0</v>
      </c>
      <c r="G531" s="191">
        <f>Factures!B545</f>
        <v>0</v>
      </c>
      <c r="H531" s="194">
        <f>Factures!F545</f>
        <v>0</v>
      </c>
      <c r="I531" s="34">
        <f>Factures!N545</f>
        <v>0</v>
      </c>
      <c r="J531" s="198"/>
      <c r="K531" s="192">
        <f>Factures!O545</f>
        <v>0</v>
      </c>
      <c r="L531" s="192"/>
      <c r="M531" s="198">
        <f ca="1">Factures!B$13</f>
        <v>46067</v>
      </c>
      <c r="N531" s="193" t="str">
        <f>Factures!A$11</f>
        <v>Facture</v>
      </c>
      <c r="O531" s="192"/>
      <c r="P531" s="192"/>
      <c r="Q531" s="192"/>
      <c r="R531" s="198"/>
      <c r="S531" s="193"/>
      <c r="T531" s="193"/>
    </row>
    <row r="532" s="179" customFormat="1" hidden="1" spans="1:20">
      <c r="A532" s="193">
        <f>Factures!C546</f>
        <v>0</v>
      </c>
      <c r="B532" s="34"/>
      <c r="C532" s="31">
        <f t="shared" si="8"/>
        <v>1000</v>
      </c>
      <c r="D532" s="34"/>
      <c r="E532" s="34">
        <f>Factures!E546</f>
        <v>0</v>
      </c>
      <c r="F532" s="190">
        <f>Factures!A546</f>
        <v>0</v>
      </c>
      <c r="G532" s="191">
        <f>Factures!B546</f>
        <v>0</v>
      </c>
      <c r="H532" s="194">
        <f>Factures!F546</f>
        <v>0</v>
      </c>
      <c r="I532" s="34">
        <f>Factures!N546</f>
        <v>0</v>
      </c>
      <c r="J532" s="198"/>
      <c r="K532" s="192">
        <f>Factures!O546</f>
        <v>0</v>
      </c>
      <c r="L532" s="192"/>
      <c r="M532" s="198">
        <f ca="1">Factures!B$13</f>
        <v>46067</v>
      </c>
      <c r="N532" s="193" t="str">
        <f>Factures!A$11</f>
        <v>Facture</v>
      </c>
      <c r="O532" s="192"/>
      <c r="P532" s="192"/>
      <c r="Q532" s="192"/>
      <c r="R532" s="198"/>
      <c r="S532" s="193"/>
      <c r="T532" s="193"/>
    </row>
    <row r="533" s="179" customFormat="1" hidden="1" spans="1:20">
      <c r="A533" s="193">
        <f>Factures!C547</f>
        <v>0</v>
      </c>
      <c r="B533" s="34"/>
      <c r="C533" s="31">
        <f t="shared" si="8"/>
        <v>1000</v>
      </c>
      <c r="D533" s="34"/>
      <c r="E533" s="34">
        <f>Factures!E547</f>
        <v>0</v>
      </c>
      <c r="F533" s="190">
        <f>Factures!A547</f>
        <v>0</v>
      </c>
      <c r="G533" s="191">
        <f>Factures!B547</f>
        <v>0</v>
      </c>
      <c r="H533" s="194">
        <f>Factures!F547</f>
        <v>0</v>
      </c>
      <c r="I533" s="34">
        <f>Factures!N547</f>
        <v>0</v>
      </c>
      <c r="J533" s="198"/>
      <c r="K533" s="192">
        <f>Factures!O547</f>
        <v>0</v>
      </c>
      <c r="L533" s="192"/>
      <c r="M533" s="198">
        <f ca="1">Factures!B$13</f>
        <v>46067</v>
      </c>
      <c r="N533" s="193" t="str">
        <f>Factures!A$11</f>
        <v>Facture</v>
      </c>
      <c r="O533" s="192"/>
      <c r="P533" s="192"/>
      <c r="Q533" s="192"/>
      <c r="R533" s="198"/>
      <c r="S533" s="193"/>
      <c r="T533" s="193"/>
    </row>
    <row r="534" s="179" customFormat="1" hidden="1" spans="1:20">
      <c r="A534" s="193">
        <f>Factures!C548</f>
        <v>0</v>
      </c>
      <c r="B534" s="34"/>
      <c r="C534" s="31">
        <f t="shared" si="8"/>
        <v>1000</v>
      </c>
      <c r="D534" s="34"/>
      <c r="E534" s="34">
        <f>Factures!E548</f>
        <v>0</v>
      </c>
      <c r="F534" s="190">
        <f>Factures!A548</f>
        <v>0</v>
      </c>
      <c r="G534" s="191">
        <f>Factures!B548</f>
        <v>0</v>
      </c>
      <c r="H534" s="194">
        <f>Factures!F548</f>
        <v>0</v>
      </c>
      <c r="I534" s="34">
        <f>Factures!N548</f>
        <v>0</v>
      </c>
      <c r="J534" s="198"/>
      <c r="K534" s="192">
        <f>Factures!O548</f>
        <v>0</v>
      </c>
      <c r="L534" s="192"/>
      <c r="M534" s="198">
        <f ca="1">Factures!B$13</f>
        <v>46067</v>
      </c>
      <c r="N534" s="193" t="str">
        <f>Factures!A$11</f>
        <v>Facture</v>
      </c>
      <c r="O534" s="192"/>
      <c r="P534" s="192"/>
      <c r="Q534" s="192"/>
      <c r="R534" s="198"/>
      <c r="S534" s="193"/>
      <c r="T534" s="193"/>
    </row>
    <row r="535" s="179" customFormat="1" hidden="1" spans="1:20">
      <c r="A535" s="193">
        <f>Factures!C549</f>
        <v>0</v>
      </c>
      <c r="B535" s="34"/>
      <c r="C535" s="31">
        <f t="shared" si="8"/>
        <v>1000</v>
      </c>
      <c r="D535" s="34"/>
      <c r="E535" s="34">
        <f>Factures!E549</f>
        <v>0</v>
      </c>
      <c r="F535" s="190">
        <f>Factures!A549</f>
        <v>0</v>
      </c>
      <c r="G535" s="191">
        <f>Factures!B549</f>
        <v>0</v>
      </c>
      <c r="H535" s="194">
        <f>Factures!F549</f>
        <v>0</v>
      </c>
      <c r="I535" s="34">
        <f>Factures!N549</f>
        <v>0</v>
      </c>
      <c r="J535" s="198"/>
      <c r="K535" s="192">
        <f>Factures!O549</f>
        <v>0</v>
      </c>
      <c r="L535" s="192"/>
      <c r="M535" s="198">
        <f ca="1">Factures!B$13</f>
        <v>46067</v>
      </c>
      <c r="N535" s="193" t="str">
        <f>Factures!A$11</f>
        <v>Facture</v>
      </c>
      <c r="O535" s="192"/>
      <c r="P535" s="192"/>
      <c r="Q535" s="192"/>
      <c r="R535" s="198"/>
      <c r="S535" s="193"/>
      <c r="T535" s="193"/>
    </row>
    <row r="536" s="179" customFormat="1" hidden="1" spans="1:20">
      <c r="A536" s="193">
        <f>Factures!C550</f>
        <v>0</v>
      </c>
      <c r="B536" s="34"/>
      <c r="C536" s="31">
        <f t="shared" si="8"/>
        <v>1000</v>
      </c>
      <c r="D536" s="34"/>
      <c r="E536" s="34">
        <f>Factures!E550</f>
        <v>0</v>
      </c>
      <c r="F536" s="190">
        <f>Factures!A550</f>
        <v>0</v>
      </c>
      <c r="G536" s="191">
        <f>Factures!B550</f>
        <v>0</v>
      </c>
      <c r="H536" s="194">
        <f>Factures!F550</f>
        <v>0</v>
      </c>
      <c r="I536" s="34">
        <f>Factures!N550</f>
        <v>0</v>
      </c>
      <c r="J536" s="198"/>
      <c r="K536" s="192">
        <f>Factures!O550</f>
        <v>0</v>
      </c>
      <c r="L536" s="192"/>
      <c r="M536" s="198">
        <f ca="1">Factures!B$13</f>
        <v>46067</v>
      </c>
      <c r="N536" s="193" t="str">
        <f>Factures!A$11</f>
        <v>Facture</v>
      </c>
      <c r="O536" s="192"/>
      <c r="P536" s="192"/>
      <c r="Q536" s="192"/>
      <c r="R536" s="198"/>
      <c r="S536" s="193"/>
      <c r="T536" s="193"/>
    </row>
    <row r="537" s="179" customFormat="1" hidden="1" spans="1:20">
      <c r="A537" s="193">
        <f>Factures!C551</f>
        <v>0</v>
      </c>
      <c r="B537" s="34"/>
      <c r="C537" s="31">
        <f t="shared" si="8"/>
        <v>1000</v>
      </c>
      <c r="D537" s="34"/>
      <c r="E537" s="34">
        <f>Factures!E551</f>
        <v>0</v>
      </c>
      <c r="F537" s="190">
        <f>Factures!A551</f>
        <v>0</v>
      </c>
      <c r="G537" s="191">
        <f>Factures!B551</f>
        <v>0</v>
      </c>
      <c r="H537" s="194">
        <f>Factures!F551</f>
        <v>0</v>
      </c>
      <c r="I537" s="34">
        <f>Factures!N551</f>
        <v>0</v>
      </c>
      <c r="J537" s="198"/>
      <c r="K537" s="192">
        <f>Factures!O551</f>
        <v>0</v>
      </c>
      <c r="L537" s="192"/>
      <c r="M537" s="198">
        <f ca="1">Factures!B$13</f>
        <v>46067</v>
      </c>
      <c r="N537" s="193" t="str">
        <f>Factures!A$11</f>
        <v>Facture</v>
      </c>
      <c r="O537" s="192"/>
      <c r="P537" s="192"/>
      <c r="Q537" s="192"/>
      <c r="R537" s="198"/>
      <c r="S537" s="193"/>
      <c r="T537" s="193"/>
    </row>
    <row r="538" s="179" customFormat="1" hidden="1" spans="1:20">
      <c r="A538" s="193">
        <f>Factures!C552</f>
        <v>0</v>
      </c>
      <c r="B538" s="34"/>
      <c r="C538" s="31">
        <f t="shared" si="8"/>
        <v>1000</v>
      </c>
      <c r="D538" s="34"/>
      <c r="E538" s="34">
        <f>Factures!E552</f>
        <v>0</v>
      </c>
      <c r="F538" s="190">
        <f>Factures!A552</f>
        <v>0</v>
      </c>
      <c r="G538" s="191">
        <f>Factures!B552</f>
        <v>0</v>
      </c>
      <c r="H538" s="194">
        <f>Factures!F552</f>
        <v>0</v>
      </c>
      <c r="I538" s="34">
        <f>Factures!N552</f>
        <v>0</v>
      </c>
      <c r="J538" s="198"/>
      <c r="K538" s="192">
        <f>Factures!O552</f>
        <v>0</v>
      </c>
      <c r="L538" s="192"/>
      <c r="M538" s="198">
        <f ca="1">Factures!B$13</f>
        <v>46067</v>
      </c>
      <c r="N538" s="193" t="str">
        <f>Factures!A$11</f>
        <v>Facture</v>
      </c>
      <c r="O538" s="192"/>
      <c r="P538" s="192"/>
      <c r="Q538" s="192"/>
      <c r="R538" s="198"/>
      <c r="S538" s="193"/>
      <c r="T538" s="193"/>
    </row>
    <row r="539" s="179" customFormat="1" hidden="1" spans="1:20">
      <c r="A539" s="193">
        <f>Factures!C553</f>
        <v>0</v>
      </c>
      <c r="B539" s="34"/>
      <c r="C539" s="31">
        <f t="shared" si="8"/>
        <v>1000</v>
      </c>
      <c r="D539" s="34"/>
      <c r="E539" s="34">
        <f>Factures!E553</f>
        <v>0</v>
      </c>
      <c r="F539" s="190">
        <f>Factures!A553</f>
        <v>0</v>
      </c>
      <c r="G539" s="191">
        <f>Factures!B553</f>
        <v>0</v>
      </c>
      <c r="H539" s="194">
        <f>Factures!F553</f>
        <v>0</v>
      </c>
      <c r="I539" s="34">
        <f>Factures!N553</f>
        <v>0</v>
      </c>
      <c r="J539" s="198"/>
      <c r="K539" s="192">
        <f>Factures!O553</f>
        <v>0</v>
      </c>
      <c r="L539" s="192"/>
      <c r="M539" s="198">
        <f ca="1">Factures!B$13</f>
        <v>46067</v>
      </c>
      <c r="N539" s="193" t="str">
        <f>Factures!A$11</f>
        <v>Facture</v>
      </c>
      <c r="O539" s="192"/>
      <c r="P539" s="192"/>
      <c r="Q539" s="192"/>
      <c r="R539" s="198"/>
      <c r="S539" s="193"/>
      <c r="T539" s="193"/>
    </row>
    <row r="540" s="179" customFormat="1" hidden="1" spans="1:20">
      <c r="A540" s="193">
        <f>Factures!C554</f>
        <v>0</v>
      </c>
      <c r="B540" s="34"/>
      <c r="C540" s="31">
        <f t="shared" si="8"/>
        <v>1000</v>
      </c>
      <c r="D540" s="34"/>
      <c r="E540" s="34">
        <f>Factures!E554</f>
        <v>0</v>
      </c>
      <c r="F540" s="190">
        <f>Factures!A554</f>
        <v>0</v>
      </c>
      <c r="G540" s="191">
        <f>Factures!B554</f>
        <v>0</v>
      </c>
      <c r="H540" s="194">
        <f>Factures!F554</f>
        <v>0</v>
      </c>
      <c r="I540" s="34">
        <f>Factures!N554</f>
        <v>0</v>
      </c>
      <c r="J540" s="198"/>
      <c r="K540" s="192">
        <f>Factures!O554</f>
        <v>0</v>
      </c>
      <c r="L540" s="192"/>
      <c r="M540" s="198">
        <f ca="1">Factures!B$13</f>
        <v>46067</v>
      </c>
      <c r="N540" s="193" t="str">
        <f>Factures!A$11</f>
        <v>Facture</v>
      </c>
      <c r="O540" s="192"/>
      <c r="P540" s="192"/>
      <c r="Q540" s="192"/>
      <c r="R540" s="198"/>
      <c r="S540" s="193"/>
      <c r="T540" s="193"/>
    </row>
    <row r="541" s="179" customFormat="1" hidden="1" spans="1:20">
      <c r="A541" s="193">
        <f>Factures!C555</f>
        <v>0</v>
      </c>
      <c r="B541" s="34"/>
      <c r="C541" s="31">
        <f t="shared" si="8"/>
        <v>1000</v>
      </c>
      <c r="D541" s="34"/>
      <c r="E541" s="34">
        <f>Factures!E555</f>
        <v>0</v>
      </c>
      <c r="F541" s="190">
        <f>Factures!A555</f>
        <v>0</v>
      </c>
      <c r="G541" s="191">
        <f>Factures!B555</f>
        <v>0</v>
      </c>
      <c r="H541" s="194">
        <f>Factures!F555</f>
        <v>0</v>
      </c>
      <c r="I541" s="34">
        <f>Factures!N555</f>
        <v>0</v>
      </c>
      <c r="J541" s="198"/>
      <c r="K541" s="192">
        <f>Factures!O555</f>
        <v>0</v>
      </c>
      <c r="L541" s="192"/>
      <c r="M541" s="198">
        <f ca="1">Factures!B$13</f>
        <v>46067</v>
      </c>
      <c r="N541" s="193" t="str">
        <f>Factures!A$11</f>
        <v>Facture</v>
      </c>
      <c r="O541" s="192"/>
      <c r="P541" s="192"/>
      <c r="Q541" s="192"/>
      <c r="R541" s="198"/>
      <c r="S541" s="193"/>
      <c r="T541" s="193"/>
    </row>
    <row r="542" s="179" customFormat="1" hidden="1" spans="1:20">
      <c r="A542" s="193">
        <f>Factures!C556</f>
        <v>0</v>
      </c>
      <c r="B542" s="34"/>
      <c r="C542" s="31">
        <f t="shared" si="8"/>
        <v>1000</v>
      </c>
      <c r="D542" s="34"/>
      <c r="E542" s="34">
        <f>Factures!E556</f>
        <v>0</v>
      </c>
      <c r="F542" s="190">
        <f>Factures!A556</f>
        <v>0</v>
      </c>
      <c r="G542" s="191">
        <f>Factures!B556</f>
        <v>0</v>
      </c>
      <c r="H542" s="194">
        <f>Factures!F556</f>
        <v>0</v>
      </c>
      <c r="I542" s="34">
        <f>Factures!N556</f>
        <v>0</v>
      </c>
      <c r="J542" s="198"/>
      <c r="K542" s="192">
        <f>Factures!O556</f>
        <v>0</v>
      </c>
      <c r="L542" s="192"/>
      <c r="M542" s="198">
        <f ca="1">Factures!B$13</f>
        <v>46067</v>
      </c>
      <c r="N542" s="193" t="str">
        <f>Factures!A$11</f>
        <v>Facture</v>
      </c>
      <c r="O542" s="192"/>
      <c r="P542" s="192"/>
      <c r="Q542" s="192"/>
      <c r="R542" s="198"/>
      <c r="S542" s="193"/>
      <c r="T542" s="193"/>
    </row>
    <row r="543" s="179" customFormat="1" hidden="1" spans="1:20">
      <c r="A543" s="193">
        <f>Factures!C557</f>
        <v>0</v>
      </c>
      <c r="B543" s="34"/>
      <c r="C543" s="31">
        <f t="shared" si="8"/>
        <v>1000</v>
      </c>
      <c r="D543" s="34"/>
      <c r="E543" s="34">
        <f>Factures!E557</f>
        <v>0</v>
      </c>
      <c r="F543" s="190">
        <f>Factures!A557</f>
        <v>0</v>
      </c>
      <c r="G543" s="191">
        <f>Factures!B557</f>
        <v>0</v>
      </c>
      <c r="H543" s="194">
        <f>Factures!F557</f>
        <v>0</v>
      </c>
      <c r="I543" s="34">
        <f>Factures!N557</f>
        <v>0</v>
      </c>
      <c r="J543" s="198"/>
      <c r="K543" s="192">
        <f>Factures!O557</f>
        <v>0</v>
      </c>
      <c r="L543" s="192"/>
      <c r="M543" s="198">
        <f ca="1">Factures!B$13</f>
        <v>46067</v>
      </c>
      <c r="N543" s="193" t="str">
        <f>Factures!A$11</f>
        <v>Facture</v>
      </c>
      <c r="O543" s="192"/>
      <c r="P543" s="192"/>
      <c r="Q543" s="192"/>
      <c r="R543" s="198"/>
      <c r="S543" s="193"/>
      <c r="T543" s="193"/>
    </row>
    <row r="544" s="179" customFormat="1" hidden="1" spans="1:20">
      <c r="A544" s="193">
        <f>Factures!C558</f>
        <v>0</v>
      </c>
      <c r="B544" s="34"/>
      <c r="C544" s="31">
        <f t="shared" si="8"/>
        <v>1000</v>
      </c>
      <c r="D544" s="34"/>
      <c r="E544" s="34">
        <f>Factures!E558</f>
        <v>0</v>
      </c>
      <c r="F544" s="190">
        <f>Factures!A558</f>
        <v>0</v>
      </c>
      <c r="G544" s="191">
        <f>Factures!B558</f>
        <v>0</v>
      </c>
      <c r="H544" s="194">
        <f>Factures!F558</f>
        <v>0</v>
      </c>
      <c r="I544" s="34">
        <f>Factures!N558</f>
        <v>0</v>
      </c>
      <c r="J544" s="198"/>
      <c r="K544" s="192">
        <f>Factures!O558</f>
        <v>0</v>
      </c>
      <c r="L544" s="192"/>
      <c r="M544" s="198">
        <f ca="1">Factures!B$13</f>
        <v>46067</v>
      </c>
      <c r="N544" s="193" t="str">
        <f>Factures!A$11</f>
        <v>Facture</v>
      </c>
      <c r="O544" s="192"/>
      <c r="P544" s="192"/>
      <c r="Q544" s="192"/>
      <c r="R544" s="198"/>
      <c r="S544" s="193"/>
      <c r="T544" s="193"/>
    </row>
    <row r="545" s="179" customFormat="1" hidden="1" spans="1:20">
      <c r="A545" s="193">
        <f>Factures!C559</f>
        <v>0</v>
      </c>
      <c r="B545" s="34"/>
      <c r="C545" s="31">
        <f t="shared" si="8"/>
        <v>1000</v>
      </c>
      <c r="D545" s="34"/>
      <c r="E545" s="34">
        <f>Factures!E559</f>
        <v>0</v>
      </c>
      <c r="F545" s="190">
        <f>Factures!A559</f>
        <v>0</v>
      </c>
      <c r="G545" s="191">
        <f>Factures!B559</f>
        <v>0</v>
      </c>
      <c r="H545" s="194">
        <f>Factures!F559</f>
        <v>0</v>
      </c>
      <c r="I545" s="34">
        <f>Factures!N559</f>
        <v>0</v>
      </c>
      <c r="J545" s="198"/>
      <c r="K545" s="192">
        <f>Factures!O559</f>
        <v>0</v>
      </c>
      <c r="L545" s="192"/>
      <c r="M545" s="198">
        <f ca="1">Factures!B$13</f>
        <v>46067</v>
      </c>
      <c r="N545" s="193" t="str">
        <f>Factures!A$11</f>
        <v>Facture</v>
      </c>
      <c r="O545" s="192"/>
      <c r="P545" s="192"/>
      <c r="Q545" s="192"/>
      <c r="R545" s="198"/>
      <c r="S545" s="193"/>
      <c r="T545" s="193"/>
    </row>
    <row r="546" s="179" customFormat="1" hidden="1" spans="1:20">
      <c r="A546" s="193">
        <f>Factures!C560</f>
        <v>0</v>
      </c>
      <c r="B546" s="34"/>
      <c r="C546" s="31">
        <f t="shared" si="8"/>
        <v>1000</v>
      </c>
      <c r="D546" s="34"/>
      <c r="E546" s="34">
        <f>Factures!E560</f>
        <v>0</v>
      </c>
      <c r="F546" s="190">
        <f>Factures!A560</f>
        <v>0</v>
      </c>
      <c r="G546" s="191">
        <f>Factures!B560</f>
        <v>0</v>
      </c>
      <c r="H546" s="194">
        <f>Factures!F560</f>
        <v>0</v>
      </c>
      <c r="I546" s="34">
        <f>Factures!N560</f>
        <v>0</v>
      </c>
      <c r="J546" s="198"/>
      <c r="K546" s="192">
        <f>Factures!O560</f>
        <v>0</v>
      </c>
      <c r="L546" s="192"/>
      <c r="M546" s="198">
        <f ca="1">Factures!B$13</f>
        <v>46067</v>
      </c>
      <c r="N546" s="193" t="str">
        <f>Factures!A$11</f>
        <v>Facture</v>
      </c>
      <c r="O546" s="192"/>
      <c r="P546" s="192"/>
      <c r="Q546" s="192"/>
      <c r="R546" s="198"/>
      <c r="S546" s="193"/>
      <c r="T546" s="193"/>
    </row>
    <row r="547" s="179" customFormat="1" hidden="1" spans="1:20">
      <c r="A547" s="193">
        <f>Factures!C561</f>
        <v>0</v>
      </c>
      <c r="B547" s="34"/>
      <c r="C547" s="31">
        <f t="shared" si="8"/>
        <v>1000</v>
      </c>
      <c r="D547" s="34"/>
      <c r="E547" s="34">
        <f>Factures!E561</f>
        <v>0</v>
      </c>
      <c r="F547" s="190">
        <f>Factures!A561</f>
        <v>0</v>
      </c>
      <c r="G547" s="191">
        <f>Factures!B561</f>
        <v>0</v>
      </c>
      <c r="H547" s="194">
        <f>Factures!F561</f>
        <v>0</v>
      </c>
      <c r="I547" s="34">
        <f>Factures!N561</f>
        <v>0</v>
      </c>
      <c r="J547" s="198"/>
      <c r="K547" s="192">
        <f>Factures!O561</f>
        <v>0</v>
      </c>
      <c r="L547" s="192"/>
      <c r="M547" s="198">
        <f ca="1">Factures!B$13</f>
        <v>46067</v>
      </c>
      <c r="N547" s="193" t="str">
        <f>Factures!A$11</f>
        <v>Facture</v>
      </c>
      <c r="O547" s="192"/>
      <c r="P547" s="192"/>
      <c r="Q547" s="192"/>
      <c r="R547" s="198"/>
      <c r="S547" s="193"/>
      <c r="T547" s="193"/>
    </row>
    <row r="548" s="179" customFormat="1" hidden="1" spans="1:20">
      <c r="A548" s="193">
        <f>Factures!C562</f>
        <v>0</v>
      </c>
      <c r="B548" s="34"/>
      <c r="C548" s="31">
        <f t="shared" si="8"/>
        <v>1000</v>
      </c>
      <c r="D548" s="34"/>
      <c r="E548" s="34">
        <f>Factures!E562</f>
        <v>0</v>
      </c>
      <c r="F548" s="190">
        <f>Factures!A562</f>
        <v>0</v>
      </c>
      <c r="G548" s="191">
        <f>Factures!B562</f>
        <v>0</v>
      </c>
      <c r="H548" s="194">
        <f>Factures!F562</f>
        <v>0</v>
      </c>
      <c r="I548" s="34">
        <f>Factures!N562</f>
        <v>0</v>
      </c>
      <c r="J548" s="198"/>
      <c r="K548" s="192">
        <f>Factures!O562</f>
        <v>0</v>
      </c>
      <c r="L548" s="192"/>
      <c r="M548" s="198">
        <f ca="1">Factures!B$13</f>
        <v>46067</v>
      </c>
      <c r="N548" s="193" t="str">
        <f>Factures!A$11</f>
        <v>Facture</v>
      </c>
      <c r="O548" s="192"/>
      <c r="P548" s="192"/>
      <c r="Q548" s="192"/>
      <c r="R548" s="198"/>
      <c r="S548" s="193"/>
      <c r="T548" s="193"/>
    </row>
    <row r="549" s="179" customFormat="1" hidden="1" spans="1:20">
      <c r="A549" s="193">
        <f>Factures!C563</f>
        <v>0</v>
      </c>
      <c r="B549" s="34"/>
      <c r="C549" s="31">
        <f t="shared" si="8"/>
        <v>1000</v>
      </c>
      <c r="D549" s="34"/>
      <c r="E549" s="34">
        <f>Factures!E563</f>
        <v>0</v>
      </c>
      <c r="F549" s="190">
        <f>Factures!A563</f>
        <v>0</v>
      </c>
      <c r="G549" s="191">
        <f>Factures!B563</f>
        <v>0</v>
      </c>
      <c r="H549" s="194">
        <f>Factures!F563</f>
        <v>0</v>
      </c>
      <c r="I549" s="34">
        <f>Factures!N563</f>
        <v>0</v>
      </c>
      <c r="J549" s="198"/>
      <c r="K549" s="192">
        <f>Factures!O563</f>
        <v>0</v>
      </c>
      <c r="L549" s="192"/>
      <c r="M549" s="198">
        <f ca="1">Factures!B$13</f>
        <v>46067</v>
      </c>
      <c r="N549" s="193" t="str">
        <f>Factures!A$11</f>
        <v>Facture</v>
      </c>
      <c r="O549" s="192"/>
      <c r="P549" s="192"/>
      <c r="Q549" s="192"/>
      <c r="R549" s="198"/>
      <c r="S549" s="193"/>
      <c r="T549" s="193"/>
    </row>
    <row r="550" s="179" customFormat="1" hidden="1" spans="1:20">
      <c r="A550" s="193">
        <f>Factures!C564</f>
        <v>0</v>
      </c>
      <c r="B550" s="34"/>
      <c r="C550" s="31">
        <f t="shared" si="8"/>
        <v>1000</v>
      </c>
      <c r="D550" s="34"/>
      <c r="E550" s="34">
        <f>Factures!E564</f>
        <v>0</v>
      </c>
      <c r="F550" s="190">
        <f>Factures!A564</f>
        <v>0</v>
      </c>
      <c r="G550" s="191">
        <f>Factures!B564</f>
        <v>0</v>
      </c>
      <c r="H550" s="194">
        <f>Factures!F564</f>
        <v>0</v>
      </c>
      <c r="I550" s="34">
        <f>Factures!N564</f>
        <v>0</v>
      </c>
      <c r="J550" s="198"/>
      <c r="K550" s="192">
        <f>Factures!O564</f>
        <v>0</v>
      </c>
      <c r="L550" s="192"/>
      <c r="M550" s="198">
        <f ca="1">Factures!B$13</f>
        <v>46067</v>
      </c>
      <c r="N550" s="193" t="str">
        <f>Factures!A$11</f>
        <v>Facture</v>
      </c>
      <c r="O550" s="192"/>
      <c r="P550" s="192"/>
      <c r="Q550" s="192"/>
      <c r="R550" s="198"/>
      <c r="S550" s="193"/>
      <c r="T550" s="193"/>
    </row>
    <row r="551" s="179" customFormat="1" hidden="1" spans="1:20">
      <c r="A551" s="193">
        <f>Factures!C565</f>
        <v>0</v>
      </c>
      <c r="B551" s="34"/>
      <c r="C551" s="31">
        <f t="shared" si="8"/>
        <v>1000</v>
      </c>
      <c r="D551" s="34"/>
      <c r="E551" s="34">
        <f>Factures!E565</f>
        <v>0</v>
      </c>
      <c r="F551" s="190">
        <f>Factures!A565</f>
        <v>0</v>
      </c>
      <c r="G551" s="191">
        <f>Factures!B565</f>
        <v>0</v>
      </c>
      <c r="H551" s="194">
        <f>Factures!F565</f>
        <v>0</v>
      </c>
      <c r="I551" s="34">
        <f>Factures!N565</f>
        <v>0</v>
      </c>
      <c r="J551" s="198"/>
      <c r="K551" s="192">
        <f>Factures!O565</f>
        <v>0</v>
      </c>
      <c r="L551" s="192"/>
      <c r="M551" s="198">
        <f ca="1">Factures!B$13</f>
        <v>46067</v>
      </c>
      <c r="N551" s="193" t="str">
        <f>Factures!A$11</f>
        <v>Facture</v>
      </c>
      <c r="O551" s="192"/>
      <c r="P551" s="192"/>
      <c r="Q551" s="192"/>
      <c r="R551" s="198"/>
      <c r="S551" s="193"/>
      <c r="T551" s="193"/>
    </row>
    <row r="552" s="179" customFormat="1" hidden="1" spans="1:20">
      <c r="A552" s="193">
        <f>Factures!C566</f>
        <v>0</v>
      </c>
      <c r="B552" s="34"/>
      <c r="C552" s="31">
        <f t="shared" si="8"/>
        <v>1000</v>
      </c>
      <c r="D552" s="34"/>
      <c r="E552" s="34">
        <f>Factures!E566</f>
        <v>0</v>
      </c>
      <c r="F552" s="190">
        <f>Factures!A566</f>
        <v>0</v>
      </c>
      <c r="G552" s="191">
        <f>Factures!B566</f>
        <v>0</v>
      </c>
      <c r="H552" s="194">
        <f>Factures!F566</f>
        <v>0</v>
      </c>
      <c r="I552" s="34">
        <f>Factures!N566</f>
        <v>0</v>
      </c>
      <c r="J552" s="198"/>
      <c r="K552" s="192">
        <f>Factures!O566</f>
        <v>0</v>
      </c>
      <c r="L552" s="192"/>
      <c r="M552" s="198">
        <f ca="1">Factures!B$13</f>
        <v>46067</v>
      </c>
      <c r="N552" s="193" t="str">
        <f>Factures!A$11</f>
        <v>Facture</v>
      </c>
      <c r="O552" s="192"/>
      <c r="P552" s="192"/>
      <c r="Q552" s="192"/>
      <c r="R552" s="198"/>
      <c r="S552" s="193"/>
      <c r="T552" s="193"/>
    </row>
    <row r="553" s="179" customFormat="1" hidden="1" spans="1:20">
      <c r="A553" s="193">
        <f>Factures!C567</f>
        <v>0</v>
      </c>
      <c r="B553" s="34"/>
      <c r="C553" s="31">
        <f t="shared" si="8"/>
        <v>1000</v>
      </c>
      <c r="D553" s="34"/>
      <c r="E553" s="34">
        <f>Factures!E567</f>
        <v>0</v>
      </c>
      <c r="F553" s="190">
        <f>Factures!A567</f>
        <v>0</v>
      </c>
      <c r="G553" s="191">
        <f>Factures!B567</f>
        <v>0</v>
      </c>
      <c r="H553" s="194">
        <f>Factures!F567</f>
        <v>0</v>
      </c>
      <c r="I553" s="34">
        <f>Factures!N567</f>
        <v>0</v>
      </c>
      <c r="J553" s="198"/>
      <c r="K553" s="192">
        <f>Factures!O567</f>
        <v>0</v>
      </c>
      <c r="L553" s="192"/>
      <c r="M553" s="198">
        <f ca="1">Factures!B$13</f>
        <v>46067</v>
      </c>
      <c r="N553" s="193" t="str">
        <f>Factures!A$11</f>
        <v>Facture</v>
      </c>
      <c r="O553" s="192"/>
      <c r="P553" s="192"/>
      <c r="Q553" s="192"/>
      <c r="R553" s="198"/>
      <c r="S553" s="193"/>
      <c r="T553" s="193"/>
    </row>
    <row r="554" s="179" customFormat="1" hidden="1" spans="1:20">
      <c r="A554" s="193">
        <f>Factures!C568</f>
        <v>0</v>
      </c>
      <c r="B554" s="34"/>
      <c r="C554" s="31">
        <f t="shared" si="8"/>
        <v>1000</v>
      </c>
      <c r="D554" s="34"/>
      <c r="E554" s="34">
        <f>Factures!E568</f>
        <v>0</v>
      </c>
      <c r="F554" s="190">
        <f>Factures!A568</f>
        <v>0</v>
      </c>
      <c r="G554" s="191">
        <f>Factures!B568</f>
        <v>0</v>
      </c>
      <c r="H554" s="194">
        <f>Factures!F568</f>
        <v>0</v>
      </c>
      <c r="I554" s="34">
        <f>Factures!N568</f>
        <v>0</v>
      </c>
      <c r="J554" s="198"/>
      <c r="K554" s="192">
        <f>Factures!O568</f>
        <v>0</v>
      </c>
      <c r="L554" s="192"/>
      <c r="M554" s="198">
        <f ca="1">Factures!B$13</f>
        <v>46067</v>
      </c>
      <c r="N554" s="193" t="str">
        <f>Factures!A$11</f>
        <v>Facture</v>
      </c>
      <c r="O554" s="192"/>
      <c r="P554" s="192"/>
      <c r="Q554" s="192"/>
      <c r="R554" s="198"/>
      <c r="S554" s="193"/>
      <c r="T554" s="193"/>
    </row>
    <row r="555" s="179" customFormat="1" hidden="1" spans="1:20">
      <c r="A555" s="193">
        <f>Factures!C569</f>
        <v>0</v>
      </c>
      <c r="B555" s="34"/>
      <c r="C555" s="31">
        <f t="shared" si="8"/>
        <v>1000</v>
      </c>
      <c r="D555" s="34"/>
      <c r="E555" s="34">
        <f>Factures!E569</f>
        <v>0</v>
      </c>
      <c r="F555" s="190">
        <f>Factures!A569</f>
        <v>0</v>
      </c>
      <c r="G555" s="191">
        <f>Factures!B569</f>
        <v>0</v>
      </c>
      <c r="H555" s="194">
        <f>Factures!F569</f>
        <v>0</v>
      </c>
      <c r="I555" s="34">
        <f>Factures!N569</f>
        <v>0</v>
      </c>
      <c r="J555" s="198"/>
      <c r="K555" s="192">
        <f>Factures!O569</f>
        <v>0</v>
      </c>
      <c r="L555" s="192"/>
      <c r="M555" s="198">
        <f ca="1">Factures!B$13</f>
        <v>46067</v>
      </c>
      <c r="N555" s="193" t="str">
        <f>Factures!A$11</f>
        <v>Facture</v>
      </c>
      <c r="O555" s="192"/>
      <c r="P555" s="192"/>
      <c r="Q555" s="192"/>
      <c r="R555" s="198"/>
      <c r="S555" s="193"/>
      <c r="T555" s="193"/>
    </row>
    <row r="556" s="179" customFormat="1" hidden="1" spans="1:20">
      <c r="A556" s="193">
        <f>Factures!C570</f>
        <v>0</v>
      </c>
      <c r="B556" s="34"/>
      <c r="C556" s="31">
        <f t="shared" si="8"/>
        <v>1000</v>
      </c>
      <c r="D556" s="34"/>
      <c r="E556" s="34">
        <f>Factures!E570</f>
        <v>0</v>
      </c>
      <c r="F556" s="190">
        <f>Factures!A570</f>
        <v>0</v>
      </c>
      <c r="G556" s="191">
        <f>Factures!B570</f>
        <v>0</v>
      </c>
      <c r="H556" s="194">
        <f>Factures!F570</f>
        <v>0</v>
      </c>
      <c r="I556" s="34">
        <f>Factures!N570</f>
        <v>0</v>
      </c>
      <c r="J556" s="198"/>
      <c r="K556" s="192">
        <f>Factures!O570</f>
        <v>0</v>
      </c>
      <c r="L556" s="192"/>
      <c r="M556" s="198">
        <f ca="1">Factures!B$13</f>
        <v>46067</v>
      </c>
      <c r="N556" s="193" t="str">
        <f>Factures!A$11</f>
        <v>Facture</v>
      </c>
      <c r="O556" s="192"/>
      <c r="P556" s="192"/>
      <c r="Q556" s="192"/>
      <c r="R556" s="198"/>
      <c r="S556" s="193"/>
      <c r="T556" s="193"/>
    </row>
    <row r="557" s="179" customFormat="1" hidden="1" spans="1:20">
      <c r="A557" s="193">
        <f>Factures!C571</f>
        <v>0</v>
      </c>
      <c r="B557" s="34"/>
      <c r="C557" s="31">
        <f t="shared" si="8"/>
        <v>1000</v>
      </c>
      <c r="D557" s="34"/>
      <c r="E557" s="34">
        <f>Factures!E571</f>
        <v>0</v>
      </c>
      <c r="F557" s="190">
        <f>Factures!A571</f>
        <v>0</v>
      </c>
      <c r="G557" s="191">
        <f>Factures!B571</f>
        <v>0</v>
      </c>
      <c r="H557" s="194">
        <f>Factures!F571</f>
        <v>0</v>
      </c>
      <c r="I557" s="34">
        <f>Factures!N571</f>
        <v>0</v>
      </c>
      <c r="J557" s="198"/>
      <c r="K557" s="192">
        <f>Factures!O571</f>
        <v>0</v>
      </c>
      <c r="L557" s="192"/>
      <c r="M557" s="198">
        <f ca="1">Factures!B$13</f>
        <v>46067</v>
      </c>
      <c r="N557" s="193" t="str">
        <f>Factures!A$11</f>
        <v>Facture</v>
      </c>
      <c r="O557" s="192"/>
      <c r="P557" s="192"/>
      <c r="Q557" s="192"/>
      <c r="R557" s="198"/>
      <c r="S557" s="193"/>
      <c r="T557" s="193"/>
    </row>
    <row r="558" s="179" customFormat="1" hidden="1" spans="1:20">
      <c r="A558" s="193">
        <f>Factures!C572</f>
        <v>0</v>
      </c>
      <c r="B558" s="34"/>
      <c r="C558" s="31">
        <f t="shared" si="8"/>
        <v>1000</v>
      </c>
      <c r="D558" s="34"/>
      <c r="E558" s="34">
        <f>Factures!E572</f>
        <v>0</v>
      </c>
      <c r="F558" s="190">
        <f>Factures!A572</f>
        <v>0</v>
      </c>
      <c r="G558" s="191">
        <f>Factures!B572</f>
        <v>0</v>
      </c>
      <c r="H558" s="194">
        <f>Factures!F572</f>
        <v>0</v>
      </c>
      <c r="I558" s="34">
        <f>Factures!N572</f>
        <v>0</v>
      </c>
      <c r="J558" s="198"/>
      <c r="K558" s="192">
        <f>Factures!O572</f>
        <v>0</v>
      </c>
      <c r="L558" s="192"/>
      <c r="M558" s="198">
        <f ca="1">Factures!B$13</f>
        <v>46067</v>
      </c>
      <c r="N558" s="193" t="str">
        <f>Factures!A$11</f>
        <v>Facture</v>
      </c>
      <c r="O558" s="192"/>
      <c r="P558" s="192"/>
      <c r="Q558" s="192"/>
      <c r="R558" s="198"/>
      <c r="S558" s="193"/>
      <c r="T558" s="193"/>
    </row>
    <row r="559" s="179" customFormat="1" hidden="1" spans="1:20">
      <c r="A559" s="193">
        <f>Factures!C573</f>
        <v>0</v>
      </c>
      <c r="B559" s="34"/>
      <c r="C559" s="31">
        <f t="shared" si="8"/>
        <v>1000</v>
      </c>
      <c r="D559" s="34"/>
      <c r="E559" s="34">
        <f>Factures!E573</f>
        <v>0</v>
      </c>
      <c r="F559" s="190">
        <f>Factures!A573</f>
        <v>0</v>
      </c>
      <c r="G559" s="191">
        <f>Factures!B573</f>
        <v>0</v>
      </c>
      <c r="H559" s="194">
        <f>Factures!F573</f>
        <v>0</v>
      </c>
      <c r="I559" s="34">
        <f>Factures!N573</f>
        <v>0</v>
      </c>
      <c r="J559" s="198"/>
      <c r="K559" s="192">
        <f>Factures!O573</f>
        <v>0</v>
      </c>
      <c r="L559" s="192"/>
      <c r="M559" s="198">
        <f ca="1">Factures!B$13</f>
        <v>46067</v>
      </c>
      <c r="N559" s="193" t="str">
        <f>Factures!A$11</f>
        <v>Facture</v>
      </c>
      <c r="O559" s="192"/>
      <c r="P559" s="192"/>
      <c r="Q559" s="192"/>
      <c r="R559" s="198"/>
      <c r="S559" s="193"/>
      <c r="T559" s="193"/>
    </row>
    <row r="560" s="179" customFormat="1" hidden="1" spans="1:20">
      <c r="A560" s="193">
        <f>Factures!C574</f>
        <v>0</v>
      </c>
      <c r="B560" s="34"/>
      <c r="C560" s="31">
        <f t="shared" si="8"/>
        <v>1000</v>
      </c>
      <c r="D560" s="34"/>
      <c r="E560" s="34">
        <f>Factures!E574</f>
        <v>0</v>
      </c>
      <c r="F560" s="190">
        <f>Factures!A574</f>
        <v>0</v>
      </c>
      <c r="G560" s="191">
        <f>Factures!B574</f>
        <v>0</v>
      </c>
      <c r="H560" s="194">
        <f>Factures!F574</f>
        <v>0</v>
      </c>
      <c r="I560" s="34">
        <f>Factures!N574</f>
        <v>0</v>
      </c>
      <c r="J560" s="198"/>
      <c r="K560" s="192">
        <f>Factures!O574</f>
        <v>0</v>
      </c>
      <c r="L560" s="192"/>
      <c r="M560" s="198">
        <f ca="1">Factures!B$13</f>
        <v>46067</v>
      </c>
      <c r="N560" s="193" t="str">
        <f>Factures!A$11</f>
        <v>Facture</v>
      </c>
      <c r="O560" s="192"/>
      <c r="P560" s="192"/>
      <c r="Q560" s="192"/>
      <c r="R560" s="198"/>
      <c r="S560" s="193"/>
      <c r="T560" s="193"/>
    </row>
    <row r="561" s="179" customFormat="1" hidden="1" spans="1:20">
      <c r="A561" s="193">
        <f>Factures!C575</f>
        <v>0</v>
      </c>
      <c r="B561" s="34"/>
      <c r="C561" s="31">
        <f t="shared" si="8"/>
        <v>1000</v>
      </c>
      <c r="D561" s="34"/>
      <c r="E561" s="34">
        <f>Factures!E575</f>
        <v>0</v>
      </c>
      <c r="F561" s="190">
        <f>Factures!A575</f>
        <v>0</v>
      </c>
      <c r="G561" s="191">
        <f>Factures!B575</f>
        <v>0</v>
      </c>
      <c r="H561" s="194">
        <f>Factures!F575</f>
        <v>0</v>
      </c>
      <c r="I561" s="34">
        <f>Factures!N575</f>
        <v>0</v>
      </c>
      <c r="J561" s="198"/>
      <c r="K561" s="192">
        <f>Factures!O575</f>
        <v>0</v>
      </c>
      <c r="L561" s="192"/>
      <c r="M561" s="198">
        <f ca="1">Factures!B$13</f>
        <v>46067</v>
      </c>
      <c r="N561" s="193" t="str">
        <f>Factures!A$11</f>
        <v>Facture</v>
      </c>
      <c r="O561" s="192"/>
      <c r="P561" s="192"/>
      <c r="Q561" s="192"/>
      <c r="R561" s="198"/>
      <c r="S561" s="193"/>
      <c r="T561" s="193"/>
    </row>
    <row r="562" s="179" customFormat="1" hidden="1" spans="1:20">
      <c r="A562" s="193">
        <f>Factures!C576</f>
        <v>0</v>
      </c>
      <c r="B562" s="34"/>
      <c r="C562" s="31">
        <f t="shared" si="8"/>
        <v>1000</v>
      </c>
      <c r="D562" s="34"/>
      <c r="E562" s="34">
        <f>Factures!E576</f>
        <v>0</v>
      </c>
      <c r="F562" s="190">
        <f>Factures!A576</f>
        <v>0</v>
      </c>
      <c r="G562" s="191">
        <f>Factures!B576</f>
        <v>0</v>
      </c>
      <c r="H562" s="194">
        <f>Factures!F576</f>
        <v>0</v>
      </c>
      <c r="I562" s="34">
        <f>Factures!N576</f>
        <v>0</v>
      </c>
      <c r="J562" s="198"/>
      <c r="K562" s="192">
        <f>Factures!O576</f>
        <v>0</v>
      </c>
      <c r="L562" s="192"/>
      <c r="M562" s="198">
        <f ca="1">Factures!B$13</f>
        <v>46067</v>
      </c>
      <c r="N562" s="193" t="str">
        <f>Factures!A$11</f>
        <v>Facture</v>
      </c>
      <c r="O562" s="192"/>
      <c r="P562" s="192"/>
      <c r="Q562" s="192"/>
      <c r="R562" s="198"/>
      <c r="S562" s="193"/>
      <c r="T562" s="193"/>
    </row>
    <row r="563" s="179" customFormat="1" hidden="1" spans="1:20">
      <c r="A563" s="193">
        <f>Factures!C577</f>
        <v>0</v>
      </c>
      <c r="B563" s="34"/>
      <c r="C563" s="31">
        <f t="shared" si="8"/>
        <v>1000</v>
      </c>
      <c r="D563" s="34"/>
      <c r="E563" s="34">
        <f>Factures!E577</f>
        <v>0</v>
      </c>
      <c r="F563" s="190">
        <f>Factures!A577</f>
        <v>0</v>
      </c>
      <c r="G563" s="191">
        <f>Factures!B577</f>
        <v>0</v>
      </c>
      <c r="H563" s="194">
        <f>Factures!F577</f>
        <v>0</v>
      </c>
      <c r="I563" s="34">
        <f>Factures!N577</f>
        <v>0</v>
      </c>
      <c r="J563" s="198"/>
      <c r="K563" s="192">
        <f>Factures!O577</f>
        <v>0</v>
      </c>
      <c r="L563" s="192"/>
      <c r="M563" s="198">
        <f ca="1">Factures!B$13</f>
        <v>46067</v>
      </c>
      <c r="N563" s="193" t="str">
        <f>Factures!A$11</f>
        <v>Facture</v>
      </c>
      <c r="O563" s="192"/>
      <c r="P563" s="192"/>
      <c r="Q563" s="192"/>
      <c r="R563" s="198"/>
      <c r="S563" s="193"/>
      <c r="T563" s="193"/>
    </row>
    <row r="564" s="179" customFormat="1" hidden="1" spans="1:20">
      <c r="A564" s="193">
        <f>Factures!C578</f>
        <v>0</v>
      </c>
      <c r="B564" s="34"/>
      <c r="C564" s="31">
        <f t="shared" si="8"/>
        <v>1000</v>
      </c>
      <c r="D564" s="34"/>
      <c r="E564" s="34">
        <f>Factures!E578</f>
        <v>0</v>
      </c>
      <c r="F564" s="190">
        <f>Factures!A578</f>
        <v>0</v>
      </c>
      <c r="G564" s="191">
        <f>Factures!B578</f>
        <v>0</v>
      </c>
      <c r="H564" s="194">
        <f>Factures!F578</f>
        <v>0</v>
      </c>
      <c r="I564" s="34">
        <f>Factures!N578</f>
        <v>0</v>
      </c>
      <c r="J564" s="198"/>
      <c r="K564" s="192">
        <f>Factures!O578</f>
        <v>0</v>
      </c>
      <c r="L564" s="192"/>
      <c r="M564" s="198">
        <f ca="1">Factures!B$13</f>
        <v>46067</v>
      </c>
      <c r="N564" s="193" t="str">
        <f>Factures!A$11</f>
        <v>Facture</v>
      </c>
      <c r="O564" s="192"/>
      <c r="P564" s="192"/>
      <c r="Q564" s="192"/>
      <c r="R564" s="198"/>
      <c r="S564" s="193"/>
      <c r="T564" s="193"/>
    </row>
    <row r="565" s="179" customFormat="1" hidden="1" spans="1:20">
      <c r="A565" s="193">
        <f>Factures!C579</f>
        <v>0</v>
      </c>
      <c r="B565" s="34"/>
      <c r="C565" s="31">
        <f t="shared" si="8"/>
        <v>1000</v>
      </c>
      <c r="D565" s="34"/>
      <c r="E565" s="34">
        <f>Factures!E579</f>
        <v>0</v>
      </c>
      <c r="F565" s="190">
        <f>Factures!A579</f>
        <v>0</v>
      </c>
      <c r="G565" s="191">
        <f>Factures!B579</f>
        <v>0</v>
      </c>
      <c r="H565" s="194">
        <f>Factures!F579</f>
        <v>0</v>
      </c>
      <c r="I565" s="34">
        <f>Factures!N579</f>
        <v>0</v>
      </c>
      <c r="J565" s="198"/>
      <c r="K565" s="192">
        <f>Factures!O579</f>
        <v>0</v>
      </c>
      <c r="L565" s="192"/>
      <c r="M565" s="198">
        <f ca="1">Factures!B$13</f>
        <v>46067</v>
      </c>
      <c r="N565" s="193" t="str">
        <f>Factures!A$11</f>
        <v>Facture</v>
      </c>
      <c r="O565" s="192"/>
      <c r="P565" s="192"/>
      <c r="Q565" s="192"/>
      <c r="R565" s="198"/>
      <c r="S565" s="193"/>
      <c r="T565" s="193"/>
    </row>
    <row r="566" s="179" customFormat="1" hidden="1" spans="1:20">
      <c r="A566" s="193">
        <f>Factures!C580</f>
        <v>0</v>
      </c>
      <c r="B566" s="34"/>
      <c r="C566" s="31">
        <f t="shared" si="8"/>
        <v>1000</v>
      </c>
      <c r="D566" s="34"/>
      <c r="E566" s="34">
        <f>Factures!E580</f>
        <v>0</v>
      </c>
      <c r="F566" s="190">
        <f>Factures!A580</f>
        <v>0</v>
      </c>
      <c r="G566" s="191">
        <f>Factures!B580</f>
        <v>0</v>
      </c>
      <c r="H566" s="194">
        <f>Factures!F580</f>
        <v>0</v>
      </c>
      <c r="I566" s="34">
        <f>Factures!N580</f>
        <v>0</v>
      </c>
      <c r="J566" s="198"/>
      <c r="K566" s="192">
        <f>Factures!O580</f>
        <v>0</v>
      </c>
      <c r="L566" s="192"/>
      <c r="M566" s="198">
        <f ca="1">Factures!B$13</f>
        <v>46067</v>
      </c>
      <c r="N566" s="193" t="str">
        <f>Factures!A$11</f>
        <v>Facture</v>
      </c>
      <c r="O566" s="192"/>
      <c r="P566" s="192"/>
      <c r="Q566" s="192"/>
      <c r="R566" s="198"/>
      <c r="S566" s="193"/>
      <c r="T566" s="193"/>
    </row>
    <row r="567" s="179" customFormat="1" hidden="1" spans="1:20">
      <c r="A567" s="193">
        <f>Factures!C581</f>
        <v>0</v>
      </c>
      <c r="B567" s="34"/>
      <c r="C567" s="31">
        <f t="shared" si="8"/>
        <v>1000</v>
      </c>
      <c r="D567" s="34"/>
      <c r="E567" s="34">
        <f>Factures!E581</f>
        <v>0</v>
      </c>
      <c r="F567" s="190">
        <f>Factures!A581</f>
        <v>0</v>
      </c>
      <c r="G567" s="191">
        <f>Factures!B581</f>
        <v>0</v>
      </c>
      <c r="H567" s="194">
        <f>Factures!F581</f>
        <v>0</v>
      </c>
      <c r="I567" s="34">
        <f>Factures!N581</f>
        <v>0</v>
      </c>
      <c r="J567" s="198"/>
      <c r="K567" s="192">
        <f>Factures!O581</f>
        <v>0</v>
      </c>
      <c r="L567" s="192"/>
      <c r="M567" s="198">
        <f ca="1">Factures!B$13</f>
        <v>46067</v>
      </c>
      <c r="N567" s="193" t="str">
        <f>Factures!A$11</f>
        <v>Facture</v>
      </c>
      <c r="O567" s="192"/>
      <c r="P567" s="192"/>
      <c r="Q567" s="192"/>
      <c r="R567" s="198"/>
      <c r="S567" s="193"/>
      <c r="T567" s="193"/>
    </row>
    <row r="568" s="179" customFormat="1" hidden="1" spans="1:20">
      <c r="A568" s="193">
        <f>Factures!C582</f>
        <v>0</v>
      </c>
      <c r="B568" s="34"/>
      <c r="C568" s="31">
        <f t="shared" si="8"/>
        <v>1000</v>
      </c>
      <c r="D568" s="34"/>
      <c r="E568" s="34">
        <f>Factures!E582</f>
        <v>0</v>
      </c>
      <c r="F568" s="190">
        <f>Factures!A582</f>
        <v>0</v>
      </c>
      <c r="G568" s="191">
        <f>Factures!B582</f>
        <v>0</v>
      </c>
      <c r="H568" s="194">
        <f>Factures!F582</f>
        <v>0</v>
      </c>
      <c r="I568" s="34">
        <f>Factures!N582</f>
        <v>0</v>
      </c>
      <c r="J568" s="198"/>
      <c r="K568" s="192">
        <f>Factures!O582</f>
        <v>0</v>
      </c>
      <c r="L568" s="192"/>
      <c r="M568" s="198">
        <f ca="1">Factures!B$13</f>
        <v>46067</v>
      </c>
      <c r="N568" s="193" t="str">
        <f>Factures!A$11</f>
        <v>Facture</v>
      </c>
      <c r="O568" s="192"/>
      <c r="P568" s="192"/>
      <c r="Q568" s="192"/>
      <c r="R568" s="198"/>
      <c r="S568" s="193"/>
      <c r="T568" s="193"/>
    </row>
    <row r="569" s="179" customFormat="1" hidden="1" spans="1:20">
      <c r="A569" s="193">
        <f>Factures!C583</f>
        <v>0</v>
      </c>
      <c r="B569" s="34"/>
      <c r="C569" s="31">
        <f t="shared" si="8"/>
        <v>1000</v>
      </c>
      <c r="D569" s="34"/>
      <c r="E569" s="34">
        <f>Factures!E583</f>
        <v>0</v>
      </c>
      <c r="F569" s="190">
        <f>Factures!A583</f>
        <v>0</v>
      </c>
      <c r="G569" s="191">
        <f>Factures!B583</f>
        <v>0</v>
      </c>
      <c r="H569" s="194">
        <f>Factures!F583</f>
        <v>0</v>
      </c>
      <c r="I569" s="34">
        <f>Factures!N583</f>
        <v>0</v>
      </c>
      <c r="J569" s="198"/>
      <c r="K569" s="192">
        <f>Factures!O583</f>
        <v>0</v>
      </c>
      <c r="L569" s="192"/>
      <c r="M569" s="198">
        <f ca="1">Factures!B$13</f>
        <v>46067</v>
      </c>
      <c r="N569" s="193" t="str">
        <f>Factures!A$11</f>
        <v>Facture</v>
      </c>
      <c r="O569" s="192"/>
      <c r="P569" s="192"/>
      <c r="Q569" s="192"/>
      <c r="R569" s="198"/>
      <c r="S569" s="193"/>
      <c r="T569" s="193"/>
    </row>
    <row r="570" s="179" customFormat="1" hidden="1" spans="1:20">
      <c r="A570" s="193">
        <f>Factures!C584</f>
        <v>0</v>
      </c>
      <c r="B570" s="34"/>
      <c r="C570" s="31">
        <f t="shared" si="8"/>
        <v>1000</v>
      </c>
      <c r="D570" s="34"/>
      <c r="E570" s="34">
        <f>Factures!E584</f>
        <v>0</v>
      </c>
      <c r="F570" s="190">
        <f>Factures!A584</f>
        <v>0</v>
      </c>
      <c r="G570" s="191">
        <f>Factures!B584</f>
        <v>0</v>
      </c>
      <c r="H570" s="194">
        <f>Factures!F584</f>
        <v>0</v>
      </c>
      <c r="I570" s="34">
        <f>Factures!N584</f>
        <v>0</v>
      </c>
      <c r="J570" s="198"/>
      <c r="K570" s="192">
        <f>Factures!O584</f>
        <v>0</v>
      </c>
      <c r="L570" s="192"/>
      <c r="M570" s="198">
        <f ca="1">Factures!B$13</f>
        <v>46067</v>
      </c>
      <c r="N570" s="193" t="str">
        <f>Factures!A$11</f>
        <v>Facture</v>
      </c>
      <c r="O570" s="192"/>
      <c r="P570" s="192"/>
      <c r="Q570" s="192"/>
      <c r="R570" s="198"/>
      <c r="S570" s="193"/>
      <c r="T570" s="193"/>
    </row>
    <row r="571" s="179" customFormat="1" hidden="1" spans="1:20">
      <c r="A571" s="193">
        <f>Factures!C585</f>
        <v>0</v>
      </c>
      <c r="B571" s="34"/>
      <c r="C571" s="31">
        <f t="shared" si="8"/>
        <v>1000</v>
      </c>
      <c r="D571" s="34"/>
      <c r="E571" s="34">
        <f>Factures!E585</f>
        <v>0</v>
      </c>
      <c r="F571" s="190">
        <f>Factures!A585</f>
        <v>0</v>
      </c>
      <c r="G571" s="191">
        <f>Factures!B585</f>
        <v>0</v>
      </c>
      <c r="H571" s="194">
        <f>Factures!F585</f>
        <v>0</v>
      </c>
      <c r="I571" s="34">
        <f>Factures!N585</f>
        <v>0</v>
      </c>
      <c r="J571" s="198"/>
      <c r="K571" s="192">
        <f>Factures!O585</f>
        <v>0</v>
      </c>
      <c r="L571" s="192"/>
      <c r="M571" s="198">
        <f ca="1">Factures!B$13</f>
        <v>46067</v>
      </c>
      <c r="N571" s="193" t="str">
        <f>Factures!A$11</f>
        <v>Facture</v>
      </c>
      <c r="O571" s="192"/>
      <c r="P571" s="192"/>
      <c r="Q571" s="192"/>
      <c r="R571" s="198"/>
      <c r="S571" s="193"/>
      <c r="T571" s="193"/>
    </row>
    <row r="572" s="179" customFormat="1" hidden="1" spans="1:20">
      <c r="A572" s="193">
        <f>Factures!C586</f>
        <v>0</v>
      </c>
      <c r="B572" s="34"/>
      <c r="C572" s="31">
        <f t="shared" si="8"/>
        <v>1000</v>
      </c>
      <c r="D572" s="34"/>
      <c r="E572" s="34">
        <f>Factures!E586</f>
        <v>0</v>
      </c>
      <c r="F572" s="190">
        <f>Factures!A586</f>
        <v>0</v>
      </c>
      <c r="G572" s="191">
        <f>Factures!B586</f>
        <v>0</v>
      </c>
      <c r="H572" s="194">
        <f>Factures!F586</f>
        <v>0</v>
      </c>
      <c r="I572" s="34">
        <f>Factures!N586</f>
        <v>0</v>
      </c>
      <c r="J572" s="198"/>
      <c r="K572" s="192">
        <f>Factures!O586</f>
        <v>0</v>
      </c>
      <c r="L572" s="192"/>
      <c r="M572" s="198">
        <f ca="1">Factures!B$13</f>
        <v>46067</v>
      </c>
      <c r="N572" s="193" t="str">
        <f>Factures!A$11</f>
        <v>Facture</v>
      </c>
      <c r="O572" s="192"/>
      <c r="P572" s="192"/>
      <c r="Q572" s="192"/>
      <c r="R572" s="198"/>
      <c r="S572" s="193"/>
      <c r="T572" s="193"/>
    </row>
    <row r="573" s="179" customFormat="1" hidden="1" spans="1:20">
      <c r="A573" s="193">
        <f>Factures!C587</f>
        <v>0</v>
      </c>
      <c r="B573" s="34"/>
      <c r="C573" s="31">
        <f t="shared" si="8"/>
        <v>1000</v>
      </c>
      <c r="D573" s="34"/>
      <c r="E573" s="34">
        <f>Factures!E587</f>
        <v>0</v>
      </c>
      <c r="F573" s="190">
        <f>Factures!A587</f>
        <v>0</v>
      </c>
      <c r="G573" s="191">
        <f>Factures!B587</f>
        <v>0</v>
      </c>
      <c r="H573" s="194">
        <f>Factures!F587</f>
        <v>0</v>
      </c>
      <c r="I573" s="34">
        <f>Factures!N587</f>
        <v>0</v>
      </c>
      <c r="J573" s="198"/>
      <c r="K573" s="192">
        <f>Factures!O587</f>
        <v>0</v>
      </c>
      <c r="L573" s="192"/>
      <c r="M573" s="198">
        <f ca="1">Factures!B$13</f>
        <v>46067</v>
      </c>
      <c r="N573" s="193" t="str">
        <f>Factures!A$11</f>
        <v>Facture</v>
      </c>
      <c r="O573" s="192"/>
      <c r="P573" s="192"/>
      <c r="Q573" s="192"/>
      <c r="R573" s="198"/>
      <c r="S573" s="193"/>
      <c r="T573" s="193"/>
    </row>
    <row r="574" s="179" customFormat="1" hidden="1" spans="1:20">
      <c r="A574" s="193">
        <f>Factures!C588</f>
        <v>0</v>
      </c>
      <c r="B574" s="34"/>
      <c r="C574" s="31">
        <f t="shared" si="8"/>
        <v>1000</v>
      </c>
      <c r="D574" s="34"/>
      <c r="E574" s="34">
        <f>Factures!E588</f>
        <v>0</v>
      </c>
      <c r="F574" s="190">
        <f>Factures!A588</f>
        <v>0</v>
      </c>
      <c r="G574" s="191">
        <f>Factures!B588</f>
        <v>0</v>
      </c>
      <c r="H574" s="194">
        <f>Factures!F588</f>
        <v>0</v>
      </c>
      <c r="I574" s="34">
        <f>Factures!N588</f>
        <v>0</v>
      </c>
      <c r="J574" s="198"/>
      <c r="K574" s="192">
        <f>Factures!O588</f>
        <v>0</v>
      </c>
      <c r="L574" s="192"/>
      <c r="M574" s="198">
        <f ca="1">Factures!B$13</f>
        <v>46067</v>
      </c>
      <c r="N574" s="193" t="str">
        <f>Factures!A$11</f>
        <v>Facture</v>
      </c>
      <c r="O574" s="192"/>
      <c r="P574" s="192"/>
      <c r="Q574" s="192"/>
      <c r="R574" s="198"/>
      <c r="S574" s="193"/>
      <c r="T574" s="193"/>
    </row>
    <row r="575" s="179" customFormat="1" hidden="1" spans="1:20">
      <c r="A575" s="193">
        <f>Factures!C589</f>
        <v>0</v>
      </c>
      <c r="B575" s="34"/>
      <c r="C575" s="31">
        <f t="shared" si="8"/>
        <v>1000</v>
      </c>
      <c r="D575" s="34"/>
      <c r="E575" s="34">
        <f>Factures!E589</f>
        <v>0</v>
      </c>
      <c r="F575" s="190">
        <f>Factures!A589</f>
        <v>0</v>
      </c>
      <c r="G575" s="191">
        <f>Factures!B589</f>
        <v>0</v>
      </c>
      <c r="H575" s="194">
        <f>Factures!F589</f>
        <v>0</v>
      </c>
      <c r="I575" s="34">
        <f>Factures!N589</f>
        <v>0</v>
      </c>
      <c r="J575" s="198"/>
      <c r="K575" s="192">
        <f>Factures!O589</f>
        <v>0</v>
      </c>
      <c r="L575" s="192"/>
      <c r="M575" s="198">
        <f ca="1">Factures!B$13</f>
        <v>46067</v>
      </c>
      <c r="N575" s="193" t="str">
        <f>Factures!A$11</f>
        <v>Facture</v>
      </c>
      <c r="O575" s="192"/>
      <c r="P575" s="192"/>
      <c r="Q575" s="192"/>
      <c r="R575" s="198"/>
      <c r="S575" s="193"/>
      <c r="T575" s="193"/>
    </row>
    <row r="576" s="179" customFormat="1" hidden="1" spans="1:20">
      <c r="A576" s="193">
        <f>Factures!C590</f>
        <v>0</v>
      </c>
      <c r="B576" s="34"/>
      <c r="C576" s="31">
        <f t="shared" si="8"/>
        <v>1000</v>
      </c>
      <c r="D576" s="34"/>
      <c r="E576" s="34">
        <f>Factures!E590</f>
        <v>0</v>
      </c>
      <c r="F576" s="190">
        <f>Factures!A590</f>
        <v>0</v>
      </c>
      <c r="G576" s="191">
        <f>Factures!B590</f>
        <v>0</v>
      </c>
      <c r="H576" s="194">
        <f>Factures!F590</f>
        <v>0</v>
      </c>
      <c r="I576" s="34">
        <f>Factures!N590</f>
        <v>0</v>
      </c>
      <c r="J576" s="198"/>
      <c r="K576" s="192">
        <f>Factures!O590</f>
        <v>0</v>
      </c>
      <c r="L576" s="192"/>
      <c r="M576" s="198">
        <f ca="1">Factures!B$13</f>
        <v>46067</v>
      </c>
      <c r="N576" s="193" t="str">
        <f>Factures!A$11</f>
        <v>Facture</v>
      </c>
      <c r="O576" s="192"/>
      <c r="P576" s="192"/>
      <c r="Q576" s="192"/>
      <c r="R576" s="198"/>
      <c r="S576" s="193"/>
      <c r="T576" s="193"/>
    </row>
    <row r="577" s="179" customFormat="1" hidden="1" spans="1:20">
      <c r="A577" s="193">
        <f>Factures!C591</f>
        <v>0</v>
      </c>
      <c r="B577" s="34"/>
      <c r="C577" s="31">
        <f t="shared" si="8"/>
        <v>1000</v>
      </c>
      <c r="D577" s="34"/>
      <c r="E577" s="34">
        <f>Factures!E591</f>
        <v>0</v>
      </c>
      <c r="F577" s="190">
        <f>Factures!A591</f>
        <v>0</v>
      </c>
      <c r="G577" s="191">
        <f>Factures!B591</f>
        <v>0</v>
      </c>
      <c r="H577" s="194">
        <f>Factures!F591</f>
        <v>0</v>
      </c>
      <c r="I577" s="34">
        <f>Factures!N591</f>
        <v>0</v>
      </c>
      <c r="J577" s="198"/>
      <c r="K577" s="192">
        <f>Factures!O591</f>
        <v>0</v>
      </c>
      <c r="L577" s="192"/>
      <c r="M577" s="198">
        <f ca="1">Factures!B$13</f>
        <v>46067</v>
      </c>
      <c r="N577" s="193" t="str">
        <f>Factures!A$11</f>
        <v>Facture</v>
      </c>
      <c r="O577" s="192"/>
      <c r="P577" s="192"/>
      <c r="Q577" s="192"/>
      <c r="R577" s="198"/>
      <c r="S577" s="193"/>
      <c r="T577" s="193"/>
    </row>
    <row r="578" s="179" customFormat="1" hidden="1" spans="1:20">
      <c r="A578" s="193">
        <f>Factures!C592</f>
        <v>0</v>
      </c>
      <c r="B578" s="34"/>
      <c r="C578" s="31">
        <f t="shared" si="8"/>
        <v>1000</v>
      </c>
      <c r="D578" s="34"/>
      <c r="E578" s="34">
        <f>Factures!E592</f>
        <v>0</v>
      </c>
      <c r="F578" s="190">
        <f>Factures!A592</f>
        <v>0</v>
      </c>
      <c r="G578" s="191">
        <f>Factures!B592</f>
        <v>0</v>
      </c>
      <c r="H578" s="194">
        <f>Factures!F592</f>
        <v>0</v>
      </c>
      <c r="I578" s="34">
        <f>Factures!N592</f>
        <v>0</v>
      </c>
      <c r="J578" s="198"/>
      <c r="K578" s="192">
        <f>Factures!O592</f>
        <v>0</v>
      </c>
      <c r="L578" s="192"/>
      <c r="M578" s="198">
        <f ca="1">Factures!B$13</f>
        <v>46067</v>
      </c>
      <c r="N578" s="193" t="str">
        <f>Factures!A$11</f>
        <v>Facture</v>
      </c>
      <c r="O578" s="192"/>
      <c r="P578" s="192"/>
      <c r="Q578" s="192"/>
      <c r="R578" s="198"/>
      <c r="S578" s="193"/>
      <c r="T578" s="193"/>
    </row>
    <row r="579" s="179" customFormat="1" hidden="1" spans="1:20">
      <c r="A579" s="193">
        <f>Factures!C593</f>
        <v>0</v>
      </c>
      <c r="B579" s="34"/>
      <c r="C579" s="31">
        <f t="shared" ref="C579:C642" si="9">C$2</f>
        <v>1000</v>
      </c>
      <c r="D579" s="34"/>
      <c r="E579" s="34">
        <f>Factures!E593</f>
        <v>0</v>
      </c>
      <c r="F579" s="190">
        <f>Factures!A593</f>
        <v>0</v>
      </c>
      <c r="G579" s="191">
        <f>Factures!B593</f>
        <v>0</v>
      </c>
      <c r="H579" s="194">
        <f>Factures!F593</f>
        <v>0</v>
      </c>
      <c r="I579" s="34">
        <f>Factures!N593</f>
        <v>0</v>
      </c>
      <c r="J579" s="198"/>
      <c r="K579" s="192">
        <f>Factures!O593</f>
        <v>0</v>
      </c>
      <c r="L579" s="192"/>
      <c r="M579" s="198">
        <f ca="1">Factures!B$13</f>
        <v>46067</v>
      </c>
      <c r="N579" s="193" t="str">
        <f>Factures!A$11</f>
        <v>Facture</v>
      </c>
      <c r="O579" s="192"/>
      <c r="P579" s="192"/>
      <c r="Q579" s="192"/>
      <c r="R579" s="198"/>
      <c r="S579" s="193"/>
      <c r="T579" s="193"/>
    </row>
    <row r="580" s="179" customFormat="1" hidden="1" spans="1:20">
      <c r="A580" s="193">
        <f>Factures!C594</f>
        <v>0</v>
      </c>
      <c r="B580" s="34"/>
      <c r="C580" s="31">
        <f t="shared" si="9"/>
        <v>1000</v>
      </c>
      <c r="D580" s="34"/>
      <c r="E580" s="34">
        <f>Factures!E594</f>
        <v>0</v>
      </c>
      <c r="F580" s="190">
        <f>Factures!A594</f>
        <v>0</v>
      </c>
      <c r="G580" s="191">
        <f>Factures!B594</f>
        <v>0</v>
      </c>
      <c r="H580" s="194">
        <f>Factures!F594</f>
        <v>0</v>
      </c>
      <c r="I580" s="34">
        <f>Factures!N594</f>
        <v>0</v>
      </c>
      <c r="J580" s="198"/>
      <c r="K580" s="192">
        <f>Factures!O594</f>
        <v>0</v>
      </c>
      <c r="L580" s="192"/>
      <c r="M580" s="198">
        <f ca="1">Factures!B$13</f>
        <v>46067</v>
      </c>
      <c r="N580" s="193" t="str">
        <f>Factures!A$11</f>
        <v>Facture</v>
      </c>
      <c r="O580" s="192"/>
      <c r="P580" s="192"/>
      <c r="Q580" s="192"/>
      <c r="R580" s="198"/>
      <c r="S580" s="193"/>
      <c r="T580" s="193"/>
    </row>
    <row r="581" s="179" customFormat="1" hidden="1" spans="1:20">
      <c r="A581" s="193">
        <f>Factures!C595</f>
        <v>0</v>
      </c>
      <c r="B581" s="34"/>
      <c r="C581" s="31">
        <f t="shared" si="9"/>
        <v>1000</v>
      </c>
      <c r="D581" s="34"/>
      <c r="E581" s="34">
        <f>Factures!E595</f>
        <v>0</v>
      </c>
      <c r="F581" s="190">
        <f>Factures!A595</f>
        <v>0</v>
      </c>
      <c r="G581" s="191">
        <f>Factures!B595</f>
        <v>0</v>
      </c>
      <c r="H581" s="194">
        <f>Factures!F595</f>
        <v>0</v>
      </c>
      <c r="I581" s="34">
        <f>Factures!N595</f>
        <v>0</v>
      </c>
      <c r="J581" s="198"/>
      <c r="K581" s="192">
        <f>Factures!O595</f>
        <v>0</v>
      </c>
      <c r="L581" s="192"/>
      <c r="M581" s="198">
        <f ca="1">Factures!B$13</f>
        <v>46067</v>
      </c>
      <c r="N581" s="193" t="str">
        <f>Factures!A$11</f>
        <v>Facture</v>
      </c>
      <c r="O581" s="192"/>
      <c r="P581" s="192"/>
      <c r="Q581" s="192"/>
      <c r="R581" s="198"/>
      <c r="S581" s="193"/>
      <c r="T581" s="193"/>
    </row>
    <row r="582" s="179" customFormat="1" hidden="1" spans="1:20">
      <c r="A582" s="193">
        <f>Factures!C596</f>
        <v>0</v>
      </c>
      <c r="B582" s="34"/>
      <c r="C582" s="31">
        <f t="shared" si="9"/>
        <v>1000</v>
      </c>
      <c r="D582" s="34"/>
      <c r="E582" s="34">
        <f>Factures!E596</f>
        <v>0</v>
      </c>
      <c r="F582" s="190">
        <f>Factures!A596</f>
        <v>0</v>
      </c>
      <c r="G582" s="191">
        <f>Factures!B596</f>
        <v>0</v>
      </c>
      <c r="H582" s="194">
        <f>Factures!F596</f>
        <v>0</v>
      </c>
      <c r="I582" s="34">
        <f>Factures!N596</f>
        <v>0</v>
      </c>
      <c r="J582" s="198"/>
      <c r="K582" s="192">
        <f>Factures!O596</f>
        <v>0</v>
      </c>
      <c r="L582" s="192"/>
      <c r="M582" s="198">
        <f ca="1">Factures!B$13</f>
        <v>46067</v>
      </c>
      <c r="N582" s="193" t="str">
        <f>Factures!A$11</f>
        <v>Facture</v>
      </c>
      <c r="O582" s="192"/>
      <c r="P582" s="192"/>
      <c r="Q582" s="192"/>
      <c r="R582" s="198"/>
      <c r="S582" s="193"/>
      <c r="T582" s="193"/>
    </row>
    <row r="583" s="179" customFormat="1" hidden="1" spans="1:20">
      <c r="A583" s="193">
        <f>Factures!C597</f>
        <v>0</v>
      </c>
      <c r="B583" s="34"/>
      <c r="C583" s="31">
        <f t="shared" si="9"/>
        <v>1000</v>
      </c>
      <c r="D583" s="34"/>
      <c r="E583" s="34">
        <f>Factures!E597</f>
        <v>0</v>
      </c>
      <c r="F583" s="190">
        <f>Factures!A597</f>
        <v>0</v>
      </c>
      <c r="G583" s="191">
        <f>Factures!B597</f>
        <v>0</v>
      </c>
      <c r="H583" s="194">
        <f>Factures!F597</f>
        <v>0</v>
      </c>
      <c r="I583" s="34">
        <f>Factures!N597</f>
        <v>0</v>
      </c>
      <c r="J583" s="198"/>
      <c r="K583" s="192">
        <f>Factures!O597</f>
        <v>0</v>
      </c>
      <c r="L583" s="192"/>
      <c r="M583" s="198">
        <f ca="1">Factures!B$13</f>
        <v>46067</v>
      </c>
      <c r="N583" s="193" t="str">
        <f>Factures!A$11</f>
        <v>Facture</v>
      </c>
      <c r="O583" s="192"/>
      <c r="P583" s="192"/>
      <c r="Q583" s="192"/>
      <c r="R583" s="198"/>
      <c r="S583" s="193"/>
      <c r="T583" s="193"/>
    </row>
    <row r="584" s="179" customFormat="1" hidden="1" spans="1:20">
      <c r="A584" s="193">
        <f>Factures!C598</f>
        <v>0</v>
      </c>
      <c r="B584" s="34"/>
      <c r="C584" s="31">
        <f t="shared" si="9"/>
        <v>1000</v>
      </c>
      <c r="D584" s="34"/>
      <c r="E584" s="34">
        <f>Factures!E598</f>
        <v>0</v>
      </c>
      <c r="F584" s="190">
        <f>Factures!A598</f>
        <v>0</v>
      </c>
      <c r="G584" s="191">
        <f>Factures!B598</f>
        <v>0</v>
      </c>
      <c r="H584" s="194">
        <f>Factures!F598</f>
        <v>0</v>
      </c>
      <c r="I584" s="34">
        <f>Factures!N598</f>
        <v>0</v>
      </c>
      <c r="J584" s="198"/>
      <c r="K584" s="192">
        <f>Factures!O598</f>
        <v>0</v>
      </c>
      <c r="L584" s="192"/>
      <c r="M584" s="198">
        <f ca="1">Factures!B$13</f>
        <v>46067</v>
      </c>
      <c r="N584" s="193" t="str">
        <f>Factures!A$11</f>
        <v>Facture</v>
      </c>
      <c r="O584" s="192"/>
      <c r="P584" s="192"/>
      <c r="Q584" s="192"/>
      <c r="R584" s="198"/>
      <c r="S584" s="193"/>
      <c r="T584" s="193"/>
    </row>
    <row r="585" s="179" customFormat="1" hidden="1" spans="1:20">
      <c r="A585" s="193">
        <f>Factures!C599</f>
        <v>0</v>
      </c>
      <c r="B585" s="34"/>
      <c r="C585" s="31">
        <f t="shared" si="9"/>
        <v>1000</v>
      </c>
      <c r="D585" s="34"/>
      <c r="E585" s="34">
        <f>Factures!E599</f>
        <v>0</v>
      </c>
      <c r="F585" s="190">
        <f>Factures!A599</f>
        <v>0</v>
      </c>
      <c r="G585" s="191">
        <f>Factures!B599</f>
        <v>0</v>
      </c>
      <c r="H585" s="194">
        <f>Factures!F599</f>
        <v>0</v>
      </c>
      <c r="I585" s="34">
        <f>Factures!N599</f>
        <v>0</v>
      </c>
      <c r="J585" s="198"/>
      <c r="K585" s="192">
        <f>Factures!O599</f>
        <v>0</v>
      </c>
      <c r="L585" s="192"/>
      <c r="M585" s="198">
        <f ca="1">Factures!B$13</f>
        <v>46067</v>
      </c>
      <c r="N585" s="193" t="str">
        <f>Factures!A$11</f>
        <v>Facture</v>
      </c>
      <c r="O585" s="192"/>
      <c r="P585" s="192"/>
      <c r="Q585" s="192"/>
      <c r="R585" s="198"/>
      <c r="S585" s="193"/>
      <c r="T585" s="193"/>
    </row>
    <row r="586" s="179" customFormat="1" hidden="1" spans="1:20">
      <c r="A586" s="193">
        <f>Factures!C600</f>
        <v>0</v>
      </c>
      <c r="B586" s="34"/>
      <c r="C586" s="31">
        <f t="shared" si="9"/>
        <v>1000</v>
      </c>
      <c r="D586" s="34"/>
      <c r="E586" s="34">
        <f>Factures!E600</f>
        <v>0</v>
      </c>
      <c r="F586" s="190">
        <f>Factures!A600</f>
        <v>0</v>
      </c>
      <c r="G586" s="191">
        <f>Factures!B600</f>
        <v>0</v>
      </c>
      <c r="H586" s="194">
        <f>Factures!F600</f>
        <v>0</v>
      </c>
      <c r="I586" s="34">
        <f>Factures!N600</f>
        <v>0</v>
      </c>
      <c r="J586" s="198"/>
      <c r="K586" s="192">
        <f>Factures!O600</f>
        <v>0</v>
      </c>
      <c r="L586" s="192"/>
      <c r="M586" s="198">
        <f ca="1">Factures!B$13</f>
        <v>46067</v>
      </c>
      <c r="N586" s="193" t="str">
        <f>Factures!A$11</f>
        <v>Facture</v>
      </c>
      <c r="O586" s="192"/>
      <c r="P586" s="192"/>
      <c r="Q586" s="192"/>
      <c r="R586" s="198"/>
      <c r="S586" s="193"/>
      <c r="T586" s="193"/>
    </row>
    <row r="587" s="179" customFormat="1" hidden="1" spans="1:20">
      <c r="A587" s="193">
        <f>Factures!C601</f>
        <v>0</v>
      </c>
      <c r="B587" s="34"/>
      <c r="C587" s="31">
        <f t="shared" si="9"/>
        <v>1000</v>
      </c>
      <c r="D587" s="34"/>
      <c r="E587" s="34">
        <f>Factures!E601</f>
        <v>0</v>
      </c>
      <c r="F587" s="190">
        <f>Factures!A601</f>
        <v>0</v>
      </c>
      <c r="G587" s="191">
        <f>Factures!B601</f>
        <v>0</v>
      </c>
      <c r="H587" s="194">
        <f>Factures!F601</f>
        <v>0</v>
      </c>
      <c r="I587" s="34">
        <f>Factures!N601</f>
        <v>0</v>
      </c>
      <c r="J587" s="198"/>
      <c r="K587" s="192">
        <f>Factures!O601</f>
        <v>0</v>
      </c>
      <c r="L587" s="192"/>
      <c r="M587" s="198">
        <f ca="1">Factures!B$13</f>
        <v>46067</v>
      </c>
      <c r="N587" s="193" t="str">
        <f>Factures!A$11</f>
        <v>Facture</v>
      </c>
      <c r="O587" s="192"/>
      <c r="P587" s="192"/>
      <c r="Q587" s="192"/>
      <c r="R587" s="198"/>
      <c r="S587" s="193"/>
      <c r="T587" s="193"/>
    </row>
    <row r="588" s="179" customFormat="1" hidden="1" spans="1:20">
      <c r="A588" s="193">
        <f>Factures!C602</f>
        <v>0</v>
      </c>
      <c r="B588" s="34"/>
      <c r="C588" s="31">
        <f t="shared" si="9"/>
        <v>1000</v>
      </c>
      <c r="D588" s="34"/>
      <c r="E588" s="34">
        <f>Factures!E602</f>
        <v>0</v>
      </c>
      <c r="F588" s="190">
        <f>Factures!A602</f>
        <v>0</v>
      </c>
      <c r="G588" s="191">
        <f>Factures!B602</f>
        <v>0</v>
      </c>
      <c r="H588" s="194">
        <f>Factures!F602</f>
        <v>0</v>
      </c>
      <c r="I588" s="34">
        <f>Factures!N602</f>
        <v>0</v>
      </c>
      <c r="J588" s="198"/>
      <c r="K588" s="192">
        <f>Factures!O602</f>
        <v>0</v>
      </c>
      <c r="L588" s="192"/>
      <c r="M588" s="198">
        <f ca="1">Factures!B$13</f>
        <v>46067</v>
      </c>
      <c r="N588" s="193" t="str">
        <f>Factures!A$11</f>
        <v>Facture</v>
      </c>
      <c r="O588" s="192"/>
      <c r="P588" s="192"/>
      <c r="Q588" s="192"/>
      <c r="R588" s="198"/>
      <c r="S588" s="193"/>
      <c r="T588" s="193"/>
    </row>
    <row r="589" s="179" customFormat="1" hidden="1" spans="1:20">
      <c r="A589" s="193">
        <f>Factures!C603</f>
        <v>0</v>
      </c>
      <c r="B589" s="34"/>
      <c r="C589" s="31">
        <f t="shared" si="9"/>
        <v>1000</v>
      </c>
      <c r="D589" s="34"/>
      <c r="E589" s="34">
        <f>Factures!E603</f>
        <v>0</v>
      </c>
      <c r="F589" s="190">
        <f>Factures!A603</f>
        <v>0</v>
      </c>
      <c r="G589" s="191">
        <f>Factures!B603</f>
        <v>0</v>
      </c>
      <c r="H589" s="194">
        <f>Factures!F603</f>
        <v>0</v>
      </c>
      <c r="I589" s="34">
        <f>Factures!N603</f>
        <v>0</v>
      </c>
      <c r="J589" s="198"/>
      <c r="K589" s="192">
        <f>Factures!O603</f>
        <v>0</v>
      </c>
      <c r="L589" s="192"/>
      <c r="M589" s="198">
        <f ca="1">Factures!B$13</f>
        <v>46067</v>
      </c>
      <c r="N589" s="193" t="str">
        <f>Factures!A$11</f>
        <v>Facture</v>
      </c>
      <c r="O589" s="192"/>
      <c r="P589" s="192"/>
      <c r="Q589" s="192"/>
      <c r="R589" s="198"/>
      <c r="S589" s="193"/>
      <c r="T589" s="193"/>
    </row>
    <row r="590" s="179" customFormat="1" hidden="1" spans="1:20">
      <c r="A590" s="193">
        <f>Factures!C604</f>
        <v>0</v>
      </c>
      <c r="B590" s="34"/>
      <c r="C590" s="31">
        <f t="shared" si="9"/>
        <v>1000</v>
      </c>
      <c r="D590" s="34"/>
      <c r="E590" s="34">
        <f>Factures!E604</f>
        <v>0</v>
      </c>
      <c r="F590" s="190">
        <f>Factures!A604</f>
        <v>0</v>
      </c>
      <c r="G590" s="191">
        <f>Factures!B604</f>
        <v>0</v>
      </c>
      <c r="H590" s="194">
        <f>Factures!F604</f>
        <v>0</v>
      </c>
      <c r="I590" s="34">
        <f>Factures!N604</f>
        <v>0</v>
      </c>
      <c r="J590" s="198"/>
      <c r="K590" s="192">
        <f>Factures!O604</f>
        <v>0</v>
      </c>
      <c r="L590" s="192"/>
      <c r="M590" s="198">
        <f ca="1">Factures!B$13</f>
        <v>46067</v>
      </c>
      <c r="N590" s="193" t="str">
        <f>Factures!A$11</f>
        <v>Facture</v>
      </c>
      <c r="O590" s="192"/>
      <c r="P590" s="192"/>
      <c r="Q590" s="192"/>
      <c r="R590" s="198"/>
      <c r="S590" s="193"/>
      <c r="T590" s="193"/>
    </row>
    <row r="591" s="179" customFormat="1" hidden="1" spans="1:20">
      <c r="A591" s="193">
        <f>Factures!C605</f>
        <v>0</v>
      </c>
      <c r="B591" s="34"/>
      <c r="C591" s="31">
        <f t="shared" si="9"/>
        <v>1000</v>
      </c>
      <c r="D591" s="34"/>
      <c r="E591" s="34">
        <f>Factures!E605</f>
        <v>0</v>
      </c>
      <c r="F591" s="190">
        <f>Factures!A605</f>
        <v>0</v>
      </c>
      <c r="G591" s="191">
        <f>Factures!B605</f>
        <v>0</v>
      </c>
      <c r="H591" s="194">
        <f>Factures!F605</f>
        <v>0</v>
      </c>
      <c r="I591" s="34">
        <f>Factures!N605</f>
        <v>0</v>
      </c>
      <c r="J591" s="198"/>
      <c r="K591" s="192">
        <f>Factures!O605</f>
        <v>0</v>
      </c>
      <c r="L591" s="192"/>
      <c r="M591" s="198">
        <f ca="1">Factures!B$13</f>
        <v>46067</v>
      </c>
      <c r="N591" s="193" t="str">
        <f>Factures!A$11</f>
        <v>Facture</v>
      </c>
      <c r="O591" s="192"/>
      <c r="P591" s="192"/>
      <c r="Q591" s="192"/>
      <c r="R591" s="198"/>
      <c r="S591" s="193"/>
      <c r="T591" s="193"/>
    </row>
    <row r="592" s="179" customFormat="1" hidden="1" spans="1:20">
      <c r="A592" s="193">
        <f>Factures!C606</f>
        <v>0</v>
      </c>
      <c r="B592" s="34"/>
      <c r="C592" s="31">
        <f t="shared" si="9"/>
        <v>1000</v>
      </c>
      <c r="D592" s="34"/>
      <c r="E592" s="34">
        <f>Factures!E606</f>
        <v>0</v>
      </c>
      <c r="F592" s="190">
        <f>Factures!A606</f>
        <v>0</v>
      </c>
      <c r="G592" s="191">
        <f>Factures!B606</f>
        <v>0</v>
      </c>
      <c r="H592" s="194">
        <f>Factures!F606</f>
        <v>0</v>
      </c>
      <c r="I592" s="34">
        <f>Factures!N606</f>
        <v>0</v>
      </c>
      <c r="J592" s="198"/>
      <c r="K592" s="192">
        <f>Factures!O606</f>
        <v>0</v>
      </c>
      <c r="L592" s="192"/>
      <c r="M592" s="198">
        <f ca="1">Factures!B$13</f>
        <v>46067</v>
      </c>
      <c r="N592" s="193" t="str">
        <f>Factures!A$11</f>
        <v>Facture</v>
      </c>
      <c r="O592" s="192"/>
      <c r="P592" s="192"/>
      <c r="Q592" s="192"/>
      <c r="R592" s="198"/>
      <c r="S592" s="193"/>
      <c r="T592" s="193"/>
    </row>
    <row r="593" s="179" customFormat="1" hidden="1" spans="1:20">
      <c r="A593" s="193">
        <f>Factures!C607</f>
        <v>0</v>
      </c>
      <c r="B593" s="34"/>
      <c r="C593" s="31">
        <f t="shared" si="9"/>
        <v>1000</v>
      </c>
      <c r="D593" s="34"/>
      <c r="E593" s="34">
        <f>Factures!E607</f>
        <v>0</v>
      </c>
      <c r="F593" s="190">
        <f>Factures!A607</f>
        <v>0</v>
      </c>
      <c r="G593" s="191">
        <f>Factures!B607</f>
        <v>0</v>
      </c>
      <c r="H593" s="194">
        <f>Factures!F607</f>
        <v>0</v>
      </c>
      <c r="I593" s="34">
        <f>Factures!N607</f>
        <v>0</v>
      </c>
      <c r="J593" s="198"/>
      <c r="K593" s="192">
        <f>Factures!O607</f>
        <v>0</v>
      </c>
      <c r="L593" s="192"/>
      <c r="M593" s="198">
        <f ca="1">Factures!B$13</f>
        <v>46067</v>
      </c>
      <c r="N593" s="193" t="str">
        <f>Factures!A$11</f>
        <v>Facture</v>
      </c>
      <c r="O593" s="192"/>
      <c r="P593" s="192"/>
      <c r="Q593" s="192"/>
      <c r="R593" s="198"/>
      <c r="S593" s="193"/>
      <c r="T593" s="193"/>
    </row>
    <row r="594" s="179" customFormat="1" hidden="1" spans="1:20">
      <c r="A594" s="193">
        <f>Factures!C608</f>
        <v>0</v>
      </c>
      <c r="B594" s="34"/>
      <c r="C594" s="31">
        <f t="shared" si="9"/>
        <v>1000</v>
      </c>
      <c r="D594" s="34"/>
      <c r="E594" s="34">
        <f>Factures!E608</f>
        <v>0</v>
      </c>
      <c r="F594" s="190">
        <f>Factures!A608</f>
        <v>0</v>
      </c>
      <c r="G594" s="191">
        <f>Factures!B608</f>
        <v>0</v>
      </c>
      <c r="H594" s="194">
        <f>Factures!F608</f>
        <v>0</v>
      </c>
      <c r="I594" s="34">
        <f>Factures!N608</f>
        <v>0</v>
      </c>
      <c r="J594" s="198"/>
      <c r="K594" s="192">
        <f>Factures!O608</f>
        <v>0</v>
      </c>
      <c r="L594" s="192"/>
      <c r="M594" s="198">
        <f ca="1">Factures!B$13</f>
        <v>46067</v>
      </c>
      <c r="N594" s="193" t="str">
        <f>Factures!A$11</f>
        <v>Facture</v>
      </c>
      <c r="O594" s="192"/>
      <c r="P594" s="192"/>
      <c r="Q594" s="192"/>
      <c r="R594" s="198"/>
      <c r="S594" s="193"/>
      <c r="T594" s="193"/>
    </row>
    <row r="595" s="179" customFormat="1" hidden="1" spans="1:20">
      <c r="A595" s="193">
        <f>Factures!C609</f>
        <v>0</v>
      </c>
      <c r="B595" s="34"/>
      <c r="C595" s="31">
        <f t="shared" si="9"/>
        <v>1000</v>
      </c>
      <c r="D595" s="34"/>
      <c r="E595" s="34">
        <f>Factures!E609</f>
        <v>0</v>
      </c>
      <c r="F595" s="190">
        <f>Factures!A609</f>
        <v>0</v>
      </c>
      <c r="G595" s="191">
        <f>Factures!B609</f>
        <v>0</v>
      </c>
      <c r="H595" s="194">
        <f>Factures!F609</f>
        <v>0</v>
      </c>
      <c r="I595" s="34">
        <f>Factures!N609</f>
        <v>0</v>
      </c>
      <c r="J595" s="198"/>
      <c r="K595" s="192">
        <f>Factures!O609</f>
        <v>0</v>
      </c>
      <c r="L595" s="192"/>
      <c r="M595" s="198">
        <f ca="1">Factures!B$13</f>
        <v>46067</v>
      </c>
      <c r="N595" s="193" t="str">
        <f>Factures!A$11</f>
        <v>Facture</v>
      </c>
      <c r="O595" s="192"/>
      <c r="P595" s="192"/>
      <c r="Q595" s="192"/>
      <c r="R595" s="198"/>
      <c r="S595" s="193"/>
      <c r="T595" s="193"/>
    </row>
    <row r="596" s="179" customFormat="1" hidden="1" spans="1:20">
      <c r="A596" s="193">
        <f>Factures!C610</f>
        <v>0</v>
      </c>
      <c r="B596" s="34"/>
      <c r="C596" s="31">
        <f t="shared" si="9"/>
        <v>1000</v>
      </c>
      <c r="D596" s="34"/>
      <c r="E596" s="34">
        <f>Factures!E610</f>
        <v>0</v>
      </c>
      <c r="F596" s="190">
        <f>Factures!A610</f>
        <v>0</v>
      </c>
      <c r="G596" s="191">
        <f>Factures!B610</f>
        <v>0</v>
      </c>
      <c r="H596" s="194">
        <f>Factures!F610</f>
        <v>0</v>
      </c>
      <c r="I596" s="34">
        <f>Factures!N610</f>
        <v>0</v>
      </c>
      <c r="J596" s="198"/>
      <c r="K596" s="192">
        <f>Factures!O610</f>
        <v>0</v>
      </c>
      <c r="L596" s="192"/>
      <c r="M596" s="198">
        <f ca="1">Factures!B$13</f>
        <v>46067</v>
      </c>
      <c r="N596" s="193" t="str">
        <f>Factures!A$11</f>
        <v>Facture</v>
      </c>
      <c r="O596" s="192"/>
      <c r="P596" s="192"/>
      <c r="Q596" s="192"/>
      <c r="R596" s="198"/>
      <c r="S596" s="193"/>
      <c r="T596" s="193"/>
    </row>
    <row r="597" s="179" customFormat="1" hidden="1" spans="1:20">
      <c r="A597" s="193">
        <f>Factures!C611</f>
        <v>0</v>
      </c>
      <c r="B597" s="34"/>
      <c r="C597" s="31">
        <f t="shared" si="9"/>
        <v>1000</v>
      </c>
      <c r="D597" s="34"/>
      <c r="E597" s="34">
        <f>Factures!E611</f>
        <v>0</v>
      </c>
      <c r="F597" s="190">
        <f>Factures!A611</f>
        <v>0</v>
      </c>
      <c r="G597" s="191">
        <f>Factures!B611</f>
        <v>0</v>
      </c>
      <c r="H597" s="194">
        <f>Factures!F611</f>
        <v>0</v>
      </c>
      <c r="I597" s="34">
        <f>Factures!N611</f>
        <v>0</v>
      </c>
      <c r="J597" s="198"/>
      <c r="K597" s="192">
        <f>Factures!O611</f>
        <v>0</v>
      </c>
      <c r="L597" s="192"/>
      <c r="M597" s="198">
        <f ca="1">Factures!B$13</f>
        <v>46067</v>
      </c>
      <c r="N597" s="193" t="str">
        <f>Factures!A$11</f>
        <v>Facture</v>
      </c>
      <c r="O597" s="192"/>
      <c r="P597" s="192"/>
      <c r="Q597" s="192"/>
      <c r="R597" s="198"/>
      <c r="S597" s="193"/>
      <c r="T597" s="193"/>
    </row>
    <row r="598" s="179" customFormat="1" hidden="1" spans="1:20">
      <c r="A598" s="193">
        <f>Factures!C612</f>
        <v>0</v>
      </c>
      <c r="B598" s="34"/>
      <c r="C598" s="31">
        <f t="shared" si="9"/>
        <v>1000</v>
      </c>
      <c r="D598" s="34"/>
      <c r="E598" s="34">
        <f>Factures!E612</f>
        <v>0</v>
      </c>
      <c r="F598" s="190">
        <f>Factures!A612</f>
        <v>0</v>
      </c>
      <c r="G598" s="191">
        <f>Factures!B612</f>
        <v>0</v>
      </c>
      <c r="H598" s="194">
        <f>Factures!F612</f>
        <v>0</v>
      </c>
      <c r="I598" s="34">
        <f>Factures!N612</f>
        <v>0</v>
      </c>
      <c r="J598" s="198"/>
      <c r="K598" s="192">
        <f>Factures!O612</f>
        <v>0</v>
      </c>
      <c r="L598" s="192"/>
      <c r="M598" s="198">
        <f ca="1">Factures!B$13</f>
        <v>46067</v>
      </c>
      <c r="N598" s="193" t="str">
        <f>Factures!A$11</f>
        <v>Facture</v>
      </c>
      <c r="O598" s="192"/>
      <c r="P598" s="192"/>
      <c r="Q598" s="192"/>
      <c r="R598" s="198"/>
      <c r="S598" s="193"/>
      <c r="T598" s="193"/>
    </row>
    <row r="599" s="179" customFormat="1" hidden="1" spans="1:20">
      <c r="A599" s="193">
        <f>Factures!C613</f>
        <v>0</v>
      </c>
      <c r="B599" s="34"/>
      <c r="C599" s="31">
        <f t="shared" si="9"/>
        <v>1000</v>
      </c>
      <c r="D599" s="34"/>
      <c r="E599" s="34">
        <f>Factures!E613</f>
        <v>0</v>
      </c>
      <c r="F599" s="190">
        <f>Factures!A613</f>
        <v>0</v>
      </c>
      <c r="G599" s="191">
        <f>Factures!B613</f>
        <v>0</v>
      </c>
      <c r="H599" s="194">
        <f>Factures!F613</f>
        <v>0</v>
      </c>
      <c r="I599" s="34">
        <f>Factures!N613</f>
        <v>0</v>
      </c>
      <c r="J599" s="198"/>
      <c r="K599" s="192">
        <f>Factures!O613</f>
        <v>0</v>
      </c>
      <c r="L599" s="192"/>
      <c r="M599" s="198">
        <f ca="1">Factures!B$13</f>
        <v>46067</v>
      </c>
      <c r="N599" s="193" t="str">
        <f>Factures!A$11</f>
        <v>Facture</v>
      </c>
      <c r="O599" s="192"/>
      <c r="P599" s="192"/>
      <c r="Q599" s="192"/>
      <c r="R599" s="198"/>
      <c r="S599" s="193"/>
      <c r="T599" s="193"/>
    </row>
    <row r="600" s="179" customFormat="1" hidden="1" spans="1:20">
      <c r="A600" s="193">
        <f>Factures!C614</f>
        <v>0</v>
      </c>
      <c r="B600" s="34"/>
      <c r="C600" s="31">
        <f t="shared" si="9"/>
        <v>1000</v>
      </c>
      <c r="D600" s="34"/>
      <c r="E600" s="34">
        <f>Factures!E614</f>
        <v>0</v>
      </c>
      <c r="F600" s="190">
        <f>Factures!A614</f>
        <v>0</v>
      </c>
      <c r="G600" s="191">
        <f>Factures!B614</f>
        <v>0</v>
      </c>
      <c r="H600" s="194">
        <f>Factures!F614</f>
        <v>0</v>
      </c>
      <c r="I600" s="34">
        <f>Factures!N614</f>
        <v>0</v>
      </c>
      <c r="J600" s="198"/>
      <c r="K600" s="192">
        <f>Factures!O614</f>
        <v>0</v>
      </c>
      <c r="L600" s="192"/>
      <c r="M600" s="198">
        <f ca="1">Factures!B$13</f>
        <v>46067</v>
      </c>
      <c r="N600" s="193" t="str">
        <f>Factures!A$11</f>
        <v>Facture</v>
      </c>
      <c r="O600" s="192"/>
      <c r="P600" s="192"/>
      <c r="Q600" s="192"/>
      <c r="R600" s="198"/>
      <c r="S600" s="193"/>
      <c r="T600" s="193"/>
    </row>
    <row r="601" s="179" customFormat="1" hidden="1" spans="1:20">
      <c r="A601" s="193">
        <f>Factures!C615</f>
        <v>0</v>
      </c>
      <c r="B601" s="34"/>
      <c r="C601" s="31">
        <f t="shared" si="9"/>
        <v>1000</v>
      </c>
      <c r="D601" s="34"/>
      <c r="E601" s="34">
        <f>Factures!E615</f>
        <v>0</v>
      </c>
      <c r="F601" s="190">
        <f>Factures!A615</f>
        <v>0</v>
      </c>
      <c r="G601" s="191">
        <f>Factures!B615</f>
        <v>0</v>
      </c>
      <c r="H601" s="194">
        <f>Factures!F615</f>
        <v>0</v>
      </c>
      <c r="I601" s="34">
        <f>Factures!N615</f>
        <v>0</v>
      </c>
      <c r="J601" s="198"/>
      <c r="K601" s="192">
        <f>Factures!O615</f>
        <v>0</v>
      </c>
      <c r="L601" s="192"/>
      <c r="M601" s="198">
        <f ca="1">Factures!B$13</f>
        <v>46067</v>
      </c>
      <c r="N601" s="193" t="str">
        <f>Factures!A$11</f>
        <v>Facture</v>
      </c>
      <c r="O601" s="192"/>
      <c r="P601" s="192"/>
      <c r="Q601" s="192"/>
      <c r="R601" s="198"/>
      <c r="S601" s="193"/>
      <c r="T601" s="193"/>
    </row>
    <row r="602" s="179" customFormat="1" hidden="1" spans="1:20">
      <c r="A602" s="193">
        <f>Factures!C616</f>
        <v>0</v>
      </c>
      <c r="B602" s="34"/>
      <c r="C602" s="31">
        <f t="shared" si="9"/>
        <v>1000</v>
      </c>
      <c r="D602" s="34"/>
      <c r="E602" s="34">
        <f>Factures!E616</f>
        <v>0</v>
      </c>
      <c r="F602" s="190">
        <f>Factures!A616</f>
        <v>0</v>
      </c>
      <c r="G602" s="191">
        <f>Factures!B616</f>
        <v>0</v>
      </c>
      <c r="H602" s="194">
        <f>Factures!F616</f>
        <v>0</v>
      </c>
      <c r="I602" s="34">
        <f>Factures!N616</f>
        <v>0</v>
      </c>
      <c r="J602" s="198"/>
      <c r="K602" s="192">
        <f>Factures!O616</f>
        <v>0</v>
      </c>
      <c r="L602" s="192"/>
      <c r="M602" s="198">
        <f ca="1">Factures!B$13</f>
        <v>46067</v>
      </c>
      <c r="N602" s="193" t="str">
        <f>Factures!A$11</f>
        <v>Facture</v>
      </c>
      <c r="O602" s="192"/>
      <c r="P602" s="192"/>
      <c r="Q602" s="192"/>
      <c r="R602" s="198"/>
      <c r="S602" s="193"/>
      <c r="T602" s="193"/>
    </row>
    <row r="603" s="179" customFormat="1" hidden="1" spans="1:20">
      <c r="A603" s="193">
        <f>Factures!C617</f>
        <v>0</v>
      </c>
      <c r="B603" s="34"/>
      <c r="C603" s="31">
        <f t="shared" si="9"/>
        <v>1000</v>
      </c>
      <c r="D603" s="34"/>
      <c r="E603" s="34">
        <f>Factures!E617</f>
        <v>0</v>
      </c>
      <c r="F603" s="190">
        <f>Factures!A617</f>
        <v>0</v>
      </c>
      <c r="G603" s="191">
        <f>Factures!B617</f>
        <v>0</v>
      </c>
      <c r="H603" s="194">
        <f>Factures!F617</f>
        <v>0</v>
      </c>
      <c r="I603" s="34">
        <f>Factures!N617</f>
        <v>0</v>
      </c>
      <c r="J603" s="198"/>
      <c r="K603" s="192">
        <f>Factures!O617</f>
        <v>0</v>
      </c>
      <c r="L603" s="192"/>
      <c r="M603" s="198">
        <f ca="1">Factures!B$13</f>
        <v>46067</v>
      </c>
      <c r="N603" s="193" t="str">
        <f>Factures!A$11</f>
        <v>Facture</v>
      </c>
      <c r="O603" s="192"/>
      <c r="P603" s="192"/>
      <c r="Q603" s="192"/>
      <c r="R603" s="198"/>
      <c r="S603" s="193"/>
      <c r="T603" s="193"/>
    </row>
    <row r="604" s="179" customFormat="1" hidden="1" spans="1:20">
      <c r="A604" s="193">
        <f>Factures!C618</f>
        <v>0</v>
      </c>
      <c r="B604" s="34"/>
      <c r="C604" s="31">
        <f t="shared" si="9"/>
        <v>1000</v>
      </c>
      <c r="D604" s="34"/>
      <c r="E604" s="34">
        <f>Factures!E618</f>
        <v>0</v>
      </c>
      <c r="F604" s="190">
        <f>Factures!A618</f>
        <v>0</v>
      </c>
      <c r="G604" s="191">
        <f>Factures!B618</f>
        <v>0</v>
      </c>
      <c r="H604" s="194">
        <f>Factures!F618</f>
        <v>0</v>
      </c>
      <c r="I604" s="34">
        <f>Factures!N618</f>
        <v>0</v>
      </c>
      <c r="J604" s="198"/>
      <c r="K604" s="192">
        <f>Factures!O618</f>
        <v>0</v>
      </c>
      <c r="L604" s="192"/>
      <c r="M604" s="198">
        <f ca="1">Factures!B$13</f>
        <v>46067</v>
      </c>
      <c r="N604" s="193" t="str">
        <f>Factures!A$11</f>
        <v>Facture</v>
      </c>
      <c r="O604" s="192"/>
      <c r="P604" s="192"/>
      <c r="Q604" s="192"/>
      <c r="R604" s="198"/>
      <c r="S604" s="193"/>
      <c r="T604" s="193"/>
    </row>
    <row r="605" s="179" customFormat="1" hidden="1" spans="1:20">
      <c r="A605" s="193">
        <f>Factures!C619</f>
        <v>0</v>
      </c>
      <c r="B605" s="34"/>
      <c r="C605" s="31">
        <f t="shared" si="9"/>
        <v>1000</v>
      </c>
      <c r="D605" s="34"/>
      <c r="E605" s="34">
        <f>Factures!E619</f>
        <v>0</v>
      </c>
      <c r="F605" s="190">
        <f>Factures!A619</f>
        <v>0</v>
      </c>
      <c r="G605" s="191">
        <f>Factures!B619</f>
        <v>0</v>
      </c>
      <c r="H605" s="194">
        <f>Factures!F619</f>
        <v>0</v>
      </c>
      <c r="I605" s="34">
        <f>Factures!N619</f>
        <v>0</v>
      </c>
      <c r="J605" s="198"/>
      <c r="K605" s="192">
        <f>Factures!O619</f>
        <v>0</v>
      </c>
      <c r="L605" s="192"/>
      <c r="M605" s="198">
        <f ca="1">Factures!B$13</f>
        <v>46067</v>
      </c>
      <c r="N605" s="193" t="str">
        <f>Factures!A$11</f>
        <v>Facture</v>
      </c>
      <c r="O605" s="192"/>
      <c r="P605" s="192"/>
      <c r="Q605" s="192"/>
      <c r="R605" s="198"/>
      <c r="S605" s="193"/>
      <c r="T605" s="193"/>
    </row>
    <row r="606" s="179" customFormat="1" hidden="1" spans="1:20">
      <c r="A606" s="193">
        <f>Factures!C620</f>
        <v>0</v>
      </c>
      <c r="B606" s="34"/>
      <c r="C606" s="31">
        <f t="shared" si="9"/>
        <v>1000</v>
      </c>
      <c r="D606" s="34"/>
      <c r="E606" s="34">
        <f>Factures!E620</f>
        <v>0</v>
      </c>
      <c r="F606" s="190">
        <f>Factures!A620</f>
        <v>0</v>
      </c>
      <c r="G606" s="191">
        <f>Factures!B620</f>
        <v>0</v>
      </c>
      <c r="H606" s="194">
        <f>Factures!F620</f>
        <v>0</v>
      </c>
      <c r="I606" s="34">
        <f>Factures!N620</f>
        <v>0</v>
      </c>
      <c r="J606" s="198"/>
      <c r="K606" s="192">
        <f>Factures!O620</f>
        <v>0</v>
      </c>
      <c r="L606" s="192"/>
      <c r="M606" s="198">
        <f ca="1">Factures!B$13</f>
        <v>46067</v>
      </c>
      <c r="N606" s="193" t="str">
        <f>Factures!A$11</f>
        <v>Facture</v>
      </c>
      <c r="O606" s="192"/>
      <c r="P606" s="192"/>
      <c r="Q606" s="192"/>
      <c r="R606" s="198"/>
      <c r="S606" s="193"/>
      <c r="T606" s="193"/>
    </row>
    <row r="607" s="179" customFormat="1" hidden="1" spans="1:20">
      <c r="A607" s="193">
        <f>Factures!C621</f>
        <v>0</v>
      </c>
      <c r="B607" s="34"/>
      <c r="C607" s="31">
        <f t="shared" si="9"/>
        <v>1000</v>
      </c>
      <c r="D607" s="34"/>
      <c r="E607" s="34">
        <f>Factures!E621</f>
        <v>0</v>
      </c>
      <c r="F607" s="190">
        <f>Factures!A621</f>
        <v>0</v>
      </c>
      <c r="G607" s="191">
        <f>Factures!B621</f>
        <v>0</v>
      </c>
      <c r="H607" s="194">
        <f>Factures!F621</f>
        <v>0</v>
      </c>
      <c r="I607" s="34">
        <f>Factures!N621</f>
        <v>0</v>
      </c>
      <c r="J607" s="198"/>
      <c r="K607" s="192">
        <f>Factures!O621</f>
        <v>0</v>
      </c>
      <c r="L607" s="192"/>
      <c r="M607" s="198">
        <f ca="1">Factures!B$13</f>
        <v>46067</v>
      </c>
      <c r="N607" s="193" t="str">
        <f>Factures!A$11</f>
        <v>Facture</v>
      </c>
      <c r="O607" s="192"/>
      <c r="P607" s="192"/>
      <c r="Q607" s="192"/>
      <c r="R607" s="198"/>
      <c r="S607" s="193"/>
      <c r="T607" s="193"/>
    </row>
    <row r="608" s="179" customFormat="1" hidden="1" spans="1:20">
      <c r="A608" s="193">
        <f>Factures!C622</f>
        <v>0</v>
      </c>
      <c r="B608" s="34"/>
      <c r="C608" s="31">
        <f t="shared" si="9"/>
        <v>1000</v>
      </c>
      <c r="D608" s="34"/>
      <c r="E608" s="34">
        <f>Factures!E622</f>
        <v>0</v>
      </c>
      <c r="F608" s="190">
        <f>Factures!A622</f>
        <v>0</v>
      </c>
      <c r="G608" s="191">
        <f>Factures!B622</f>
        <v>0</v>
      </c>
      <c r="H608" s="194">
        <f>Factures!F622</f>
        <v>0</v>
      </c>
      <c r="I608" s="34">
        <f>Factures!N622</f>
        <v>0</v>
      </c>
      <c r="J608" s="198"/>
      <c r="K608" s="192">
        <f>Factures!O622</f>
        <v>0</v>
      </c>
      <c r="L608" s="192"/>
      <c r="M608" s="198">
        <f ca="1">Factures!B$13</f>
        <v>46067</v>
      </c>
      <c r="N608" s="193" t="str">
        <f>Factures!A$11</f>
        <v>Facture</v>
      </c>
      <c r="O608" s="192"/>
      <c r="P608" s="192"/>
      <c r="Q608" s="192"/>
      <c r="R608" s="198"/>
      <c r="S608" s="193"/>
      <c r="T608" s="193"/>
    </row>
    <row r="609" s="179" customFormat="1" hidden="1" spans="1:20">
      <c r="A609" s="193">
        <f>Factures!C623</f>
        <v>0</v>
      </c>
      <c r="B609" s="34"/>
      <c r="C609" s="31">
        <f t="shared" si="9"/>
        <v>1000</v>
      </c>
      <c r="D609" s="34"/>
      <c r="E609" s="34">
        <f>Factures!E623</f>
        <v>0</v>
      </c>
      <c r="F609" s="190">
        <f>Factures!A623</f>
        <v>0</v>
      </c>
      <c r="G609" s="191">
        <f>Factures!B623</f>
        <v>0</v>
      </c>
      <c r="H609" s="194">
        <f>Factures!F623</f>
        <v>0</v>
      </c>
      <c r="I609" s="34">
        <f>Factures!N623</f>
        <v>0</v>
      </c>
      <c r="J609" s="198"/>
      <c r="K609" s="192">
        <f>Factures!O623</f>
        <v>0</v>
      </c>
      <c r="L609" s="192"/>
      <c r="M609" s="198">
        <f ca="1">Factures!B$13</f>
        <v>46067</v>
      </c>
      <c r="N609" s="193" t="str">
        <f>Factures!A$11</f>
        <v>Facture</v>
      </c>
      <c r="O609" s="192"/>
      <c r="P609" s="192"/>
      <c r="Q609" s="192"/>
      <c r="R609" s="198"/>
      <c r="S609" s="193"/>
      <c r="T609" s="193"/>
    </row>
    <row r="610" s="179" customFormat="1" hidden="1" spans="1:20">
      <c r="A610" s="193">
        <f>Factures!C624</f>
        <v>0</v>
      </c>
      <c r="B610" s="34"/>
      <c r="C610" s="31">
        <f t="shared" si="9"/>
        <v>1000</v>
      </c>
      <c r="D610" s="34"/>
      <c r="E610" s="34">
        <f>Factures!E624</f>
        <v>0</v>
      </c>
      <c r="F610" s="190">
        <f>Factures!A624</f>
        <v>0</v>
      </c>
      <c r="G610" s="191">
        <f>Factures!B624</f>
        <v>0</v>
      </c>
      <c r="H610" s="194">
        <f>Factures!F624</f>
        <v>0</v>
      </c>
      <c r="I610" s="34">
        <f>Factures!N624</f>
        <v>0</v>
      </c>
      <c r="J610" s="198"/>
      <c r="K610" s="192">
        <f>Factures!O624</f>
        <v>0</v>
      </c>
      <c r="L610" s="192"/>
      <c r="M610" s="198">
        <f ca="1">Factures!B$13</f>
        <v>46067</v>
      </c>
      <c r="N610" s="193" t="str">
        <f>Factures!A$11</f>
        <v>Facture</v>
      </c>
      <c r="O610" s="192"/>
      <c r="P610" s="192"/>
      <c r="Q610" s="192"/>
      <c r="R610" s="198"/>
      <c r="S610" s="193"/>
      <c r="T610" s="193"/>
    </row>
    <row r="611" s="179" customFormat="1" hidden="1" spans="1:20">
      <c r="A611" s="193">
        <f>Factures!C625</f>
        <v>0</v>
      </c>
      <c r="B611" s="34"/>
      <c r="C611" s="31">
        <f t="shared" si="9"/>
        <v>1000</v>
      </c>
      <c r="D611" s="34"/>
      <c r="E611" s="34">
        <f>Factures!E625</f>
        <v>0</v>
      </c>
      <c r="F611" s="190">
        <f>Factures!A625</f>
        <v>0</v>
      </c>
      <c r="G611" s="191">
        <f>Factures!B625</f>
        <v>0</v>
      </c>
      <c r="H611" s="194">
        <f>Factures!F625</f>
        <v>0</v>
      </c>
      <c r="I611" s="34">
        <f>Factures!N625</f>
        <v>0</v>
      </c>
      <c r="J611" s="198"/>
      <c r="K611" s="192">
        <f>Factures!O625</f>
        <v>0</v>
      </c>
      <c r="L611" s="192"/>
      <c r="M611" s="198">
        <f ca="1">Factures!B$13</f>
        <v>46067</v>
      </c>
      <c r="N611" s="193" t="str">
        <f>Factures!A$11</f>
        <v>Facture</v>
      </c>
      <c r="O611" s="192"/>
      <c r="P611" s="192"/>
      <c r="Q611" s="192"/>
      <c r="R611" s="198"/>
      <c r="S611" s="193"/>
      <c r="T611" s="193"/>
    </row>
    <row r="612" s="179" customFormat="1" hidden="1" spans="1:20">
      <c r="A612" s="193">
        <f>Factures!C626</f>
        <v>0</v>
      </c>
      <c r="B612" s="34"/>
      <c r="C612" s="31">
        <f t="shared" si="9"/>
        <v>1000</v>
      </c>
      <c r="D612" s="34"/>
      <c r="E612" s="34">
        <f>Factures!E626</f>
        <v>0</v>
      </c>
      <c r="F612" s="190">
        <f>Factures!A626</f>
        <v>0</v>
      </c>
      <c r="G612" s="191">
        <f>Factures!B626</f>
        <v>0</v>
      </c>
      <c r="H612" s="194">
        <f>Factures!F626</f>
        <v>0</v>
      </c>
      <c r="I612" s="34">
        <f>Factures!N626</f>
        <v>0</v>
      </c>
      <c r="J612" s="198"/>
      <c r="K612" s="192">
        <f>Factures!O626</f>
        <v>0</v>
      </c>
      <c r="L612" s="192"/>
      <c r="M612" s="198">
        <f ca="1">Factures!B$13</f>
        <v>46067</v>
      </c>
      <c r="N612" s="193" t="str">
        <f>Factures!A$11</f>
        <v>Facture</v>
      </c>
      <c r="O612" s="192"/>
      <c r="P612" s="192"/>
      <c r="Q612" s="192"/>
      <c r="R612" s="198"/>
      <c r="S612" s="193"/>
      <c r="T612" s="193"/>
    </row>
    <row r="613" s="179" customFormat="1" hidden="1" spans="1:20">
      <c r="A613" s="193">
        <f>Factures!C627</f>
        <v>0</v>
      </c>
      <c r="B613" s="34"/>
      <c r="C613" s="31">
        <f t="shared" si="9"/>
        <v>1000</v>
      </c>
      <c r="D613" s="34"/>
      <c r="E613" s="34">
        <f>Factures!E627</f>
        <v>0</v>
      </c>
      <c r="F613" s="190">
        <f>Factures!A627</f>
        <v>0</v>
      </c>
      <c r="G613" s="191">
        <f>Factures!B627</f>
        <v>0</v>
      </c>
      <c r="H613" s="194">
        <f>Factures!F627</f>
        <v>0</v>
      </c>
      <c r="I613" s="34">
        <f>Factures!N627</f>
        <v>0</v>
      </c>
      <c r="J613" s="198"/>
      <c r="K613" s="192">
        <f>Factures!O627</f>
        <v>0</v>
      </c>
      <c r="L613" s="192"/>
      <c r="M613" s="198">
        <f ca="1">Factures!B$13</f>
        <v>46067</v>
      </c>
      <c r="N613" s="193" t="str">
        <f>Factures!A$11</f>
        <v>Facture</v>
      </c>
      <c r="O613" s="192"/>
      <c r="P613" s="192"/>
      <c r="Q613" s="192"/>
      <c r="R613" s="198"/>
      <c r="S613" s="193"/>
      <c r="T613" s="193"/>
    </row>
    <row r="614" s="179" customFormat="1" hidden="1" spans="1:20">
      <c r="A614" s="193">
        <f>Factures!C628</f>
        <v>0</v>
      </c>
      <c r="B614" s="34"/>
      <c r="C614" s="31">
        <f t="shared" si="9"/>
        <v>1000</v>
      </c>
      <c r="D614" s="34"/>
      <c r="E614" s="34">
        <f>Factures!E628</f>
        <v>0</v>
      </c>
      <c r="F614" s="190">
        <f>Factures!A628</f>
        <v>0</v>
      </c>
      <c r="G614" s="191">
        <f>Factures!B628</f>
        <v>0</v>
      </c>
      <c r="H614" s="194">
        <f>Factures!F628</f>
        <v>0</v>
      </c>
      <c r="I614" s="34">
        <f>Factures!N628</f>
        <v>0</v>
      </c>
      <c r="J614" s="198"/>
      <c r="K614" s="192">
        <f>Factures!O628</f>
        <v>0</v>
      </c>
      <c r="L614" s="192"/>
      <c r="M614" s="198">
        <f ca="1">Factures!B$13</f>
        <v>46067</v>
      </c>
      <c r="N614" s="193" t="str">
        <f>Factures!A$11</f>
        <v>Facture</v>
      </c>
      <c r="O614" s="192"/>
      <c r="P614" s="192"/>
      <c r="Q614" s="192"/>
      <c r="R614" s="198"/>
      <c r="S614" s="193"/>
      <c r="T614" s="193"/>
    </row>
    <row r="615" s="179" customFormat="1" hidden="1" spans="1:20">
      <c r="A615" s="193">
        <f>Factures!C629</f>
        <v>0</v>
      </c>
      <c r="B615" s="34"/>
      <c r="C615" s="31">
        <f t="shared" si="9"/>
        <v>1000</v>
      </c>
      <c r="D615" s="34"/>
      <c r="E615" s="34">
        <f>Factures!E629</f>
        <v>0</v>
      </c>
      <c r="F615" s="190">
        <f>Factures!A629</f>
        <v>0</v>
      </c>
      <c r="G615" s="191">
        <f>Factures!B629</f>
        <v>0</v>
      </c>
      <c r="H615" s="194">
        <f>Factures!F629</f>
        <v>0</v>
      </c>
      <c r="I615" s="34">
        <f>Factures!N629</f>
        <v>0</v>
      </c>
      <c r="J615" s="198"/>
      <c r="K615" s="192">
        <f>Factures!O629</f>
        <v>0</v>
      </c>
      <c r="L615" s="192"/>
      <c r="M615" s="198">
        <f ca="1">Factures!B$13</f>
        <v>46067</v>
      </c>
      <c r="N615" s="193" t="str">
        <f>Factures!A$11</f>
        <v>Facture</v>
      </c>
      <c r="O615" s="192"/>
      <c r="P615" s="192"/>
      <c r="Q615" s="192"/>
      <c r="R615" s="198"/>
      <c r="S615" s="193"/>
      <c r="T615" s="193"/>
    </row>
    <row r="616" s="179" customFormat="1" hidden="1" spans="1:20">
      <c r="A616" s="193">
        <f>Factures!C630</f>
        <v>0</v>
      </c>
      <c r="B616" s="34"/>
      <c r="C616" s="31">
        <f t="shared" si="9"/>
        <v>1000</v>
      </c>
      <c r="D616" s="34"/>
      <c r="E616" s="34">
        <f>Factures!E630</f>
        <v>0</v>
      </c>
      <c r="F616" s="190">
        <f>Factures!A630</f>
        <v>0</v>
      </c>
      <c r="G616" s="191">
        <f>Factures!B630</f>
        <v>0</v>
      </c>
      <c r="H616" s="194">
        <f>Factures!F630</f>
        <v>0</v>
      </c>
      <c r="I616" s="34">
        <f>Factures!N630</f>
        <v>0</v>
      </c>
      <c r="J616" s="198"/>
      <c r="K616" s="192">
        <f>Factures!O630</f>
        <v>0</v>
      </c>
      <c r="L616" s="192"/>
      <c r="M616" s="198">
        <f ca="1">Factures!B$13</f>
        <v>46067</v>
      </c>
      <c r="N616" s="193" t="str">
        <f>Factures!A$11</f>
        <v>Facture</v>
      </c>
      <c r="O616" s="192"/>
      <c r="P616" s="192"/>
      <c r="Q616" s="192"/>
      <c r="R616" s="198"/>
      <c r="S616" s="193"/>
      <c r="T616" s="193"/>
    </row>
    <row r="617" s="179" customFormat="1" hidden="1" spans="1:20">
      <c r="A617" s="193">
        <f>Factures!C631</f>
        <v>0</v>
      </c>
      <c r="B617" s="34"/>
      <c r="C617" s="31">
        <f t="shared" si="9"/>
        <v>1000</v>
      </c>
      <c r="D617" s="34"/>
      <c r="E617" s="34">
        <f>Factures!E631</f>
        <v>0</v>
      </c>
      <c r="F617" s="190">
        <f>Factures!A631</f>
        <v>0</v>
      </c>
      <c r="G617" s="191">
        <f>Factures!B631</f>
        <v>0</v>
      </c>
      <c r="H617" s="194">
        <f>Factures!F631</f>
        <v>0</v>
      </c>
      <c r="I617" s="34">
        <f>Factures!N631</f>
        <v>0</v>
      </c>
      <c r="J617" s="198"/>
      <c r="K617" s="192">
        <f>Factures!O631</f>
        <v>0</v>
      </c>
      <c r="L617" s="192"/>
      <c r="M617" s="198">
        <f ca="1">Factures!B$13</f>
        <v>46067</v>
      </c>
      <c r="N617" s="193" t="str">
        <f>Factures!A$11</f>
        <v>Facture</v>
      </c>
      <c r="O617" s="192"/>
      <c r="P617" s="192"/>
      <c r="Q617" s="192"/>
      <c r="R617" s="198"/>
      <c r="S617" s="193"/>
      <c r="T617" s="193"/>
    </row>
    <row r="618" s="179" customFormat="1" hidden="1" spans="1:20">
      <c r="A618" s="193">
        <f>Factures!C632</f>
        <v>0</v>
      </c>
      <c r="B618" s="34"/>
      <c r="C618" s="31">
        <f t="shared" si="9"/>
        <v>1000</v>
      </c>
      <c r="D618" s="34"/>
      <c r="E618" s="34">
        <f>Factures!E632</f>
        <v>0</v>
      </c>
      <c r="F618" s="190">
        <f>Factures!A632</f>
        <v>0</v>
      </c>
      <c r="G618" s="191">
        <f>Factures!B632</f>
        <v>0</v>
      </c>
      <c r="H618" s="194">
        <f>Factures!F632</f>
        <v>0</v>
      </c>
      <c r="I618" s="34">
        <f>Factures!N632</f>
        <v>0</v>
      </c>
      <c r="J618" s="198"/>
      <c r="K618" s="192">
        <f>Factures!O632</f>
        <v>0</v>
      </c>
      <c r="L618" s="192"/>
      <c r="M618" s="198">
        <f ca="1">Factures!B$13</f>
        <v>46067</v>
      </c>
      <c r="N618" s="193" t="str">
        <f>Factures!A$11</f>
        <v>Facture</v>
      </c>
      <c r="O618" s="192"/>
      <c r="P618" s="192"/>
      <c r="Q618" s="192"/>
      <c r="R618" s="198"/>
      <c r="S618" s="193"/>
      <c r="T618" s="193"/>
    </row>
    <row r="619" s="179" customFormat="1" hidden="1" spans="1:20">
      <c r="A619" s="193">
        <f>Factures!C633</f>
        <v>0</v>
      </c>
      <c r="B619" s="34"/>
      <c r="C619" s="31">
        <f t="shared" si="9"/>
        <v>1000</v>
      </c>
      <c r="D619" s="34"/>
      <c r="E619" s="34">
        <f>Factures!E633</f>
        <v>0</v>
      </c>
      <c r="F619" s="190">
        <f>Factures!A633</f>
        <v>0</v>
      </c>
      <c r="G619" s="191">
        <f>Factures!B633</f>
        <v>0</v>
      </c>
      <c r="H619" s="194">
        <f>Factures!F633</f>
        <v>0</v>
      </c>
      <c r="I619" s="34">
        <f>Factures!N633</f>
        <v>0</v>
      </c>
      <c r="J619" s="198"/>
      <c r="K619" s="192">
        <f>Factures!O633</f>
        <v>0</v>
      </c>
      <c r="L619" s="192"/>
      <c r="M619" s="198">
        <f ca="1">Factures!B$13</f>
        <v>46067</v>
      </c>
      <c r="N619" s="193" t="str">
        <f>Factures!A$11</f>
        <v>Facture</v>
      </c>
      <c r="O619" s="192"/>
      <c r="P619" s="192"/>
      <c r="Q619" s="192"/>
      <c r="R619" s="198"/>
      <c r="S619" s="193"/>
      <c r="T619" s="193"/>
    </row>
    <row r="620" s="179" customFormat="1" hidden="1" spans="1:20">
      <c r="A620" s="193">
        <f>Factures!C634</f>
        <v>0</v>
      </c>
      <c r="B620" s="34"/>
      <c r="C620" s="31">
        <f t="shared" si="9"/>
        <v>1000</v>
      </c>
      <c r="D620" s="34"/>
      <c r="E620" s="34">
        <f>Factures!E634</f>
        <v>0</v>
      </c>
      <c r="F620" s="190">
        <f>Factures!A634</f>
        <v>0</v>
      </c>
      <c r="G620" s="191">
        <f>Factures!B634</f>
        <v>0</v>
      </c>
      <c r="H620" s="194">
        <f>Factures!F634</f>
        <v>0</v>
      </c>
      <c r="I620" s="34">
        <f>Factures!N634</f>
        <v>0</v>
      </c>
      <c r="J620" s="198"/>
      <c r="K620" s="192">
        <f>Factures!O634</f>
        <v>0</v>
      </c>
      <c r="L620" s="192"/>
      <c r="M620" s="198">
        <f ca="1">Factures!B$13</f>
        <v>46067</v>
      </c>
      <c r="N620" s="193" t="str">
        <f>Factures!A$11</f>
        <v>Facture</v>
      </c>
      <c r="O620" s="192"/>
      <c r="P620" s="192"/>
      <c r="Q620" s="192"/>
      <c r="R620" s="198"/>
      <c r="S620" s="193"/>
      <c r="T620" s="193"/>
    </row>
    <row r="621" s="179" customFormat="1" hidden="1" spans="1:20">
      <c r="A621" s="193">
        <f>Factures!C635</f>
        <v>0</v>
      </c>
      <c r="B621" s="34"/>
      <c r="C621" s="31">
        <f t="shared" si="9"/>
        <v>1000</v>
      </c>
      <c r="D621" s="34"/>
      <c r="E621" s="34">
        <f>Factures!E635</f>
        <v>0</v>
      </c>
      <c r="F621" s="190">
        <f>Factures!A635</f>
        <v>0</v>
      </c>
      <c r="G621" s="191">
        <f>Factures!B635</f>
        <v>0</v>
      </c>
      <c r="H621" s="194">
        <f>Factures!F635</f>
        <v>0</v>
      </c>
      <c r="I621" s="34">
        <f>Factures!N635</f>
        <v>0</v>
      </c>
      <c r="J621" s="198"/>
      <c r="K621" s="192">
        <f>Factures!O635</f>
        <v>0</v>
      </c>
      <c r="L621" s="192"/>
      <c r="M621" s="198">
        <f ca="1">Factures!B$13</f>
        <v>46067</v>
      </c>
      <c r="N621" s="193" t="str">
        <f>Factures!A$11</f>
        <v>Facture</v>
      </c>
      <c r="O621" s="192"/>
      <c r="P621" s="192"/>
      <c r="Q621" s="192"/>
      <c r="R621" s="198"/>
      <c r="S621" s="193"/>
      <c r="T621" s="193"/>
    </row>
    <row r="622" s="179" customFormat="1" hidden="1" spans="1:20">
      <c r="A622" s="193">
        <f>Factures!C636</f>
        <v>0</v>
      </c>
      <c r="B622" s="34"/>
      <c r="C622" s="31">
        <f t="shared" si="9"/>
        <v>1000</v>
      </c>
      <c r="D622" s="34"/>
      <c r="E622" s="34">
        <f>Factures!E636</f>
        <v>0</v>
      </c>
      <c r="F622" s="190">
        <f>Factures!A636</f>
        <v>0</v>
      </c>
      <c r="G622" s="191">
        <f>Factures!B636</f>
        <v>0</v>
      </c>
      <c r="H622" s="194">
        <f>Factures!F636</f>
        <v>0</v>
      </c>
      <c r="I622" s="34">
        <f>Factures!N636</f>
        <v>0</v>
      </c>
      <c r="J622" s="198"/>
      <c r="K622" s="192">
        <f>Factures!O636</f>
        <v>0</v>
      </c>
      <c r="L622" s="192"/>
      <c r="M622" s="198">
        <f ca="1">Factures!B$13</f>
        <v>46067</v>
      </c>
      <c r="N622" s="193" t="str">
        <f>Factures!A$11</f>
        <v>Facture</v>
      </c>
      <c r="O622" s="192"/>
      <c r="P622" s="192"/>
      <c r="Q622" s="192"/>
      <c r="R622" s="198"/>
      <c r="S622" s="193"/>
      <c r="T622" s="193"/>
    </row>
    <row r="623" s="179" customFormat="1" hidden="1" spans="1:20">
      <c r="A623" s="193">
        <f>Factures!C637</f>
        <v>0</v>
      </c>
      <c r="B623" s="34"/>
      <c r="C623" s="31">
        <f t="shared" si="9"/>
        <v>1000</v>
      </c>
      <c r="D623" s="34"/>
      <c r="E623" s="34">
        <f>Factures!E637</f>
        <v>0</v>
      </c>
      <c r="F623" s="190">
        <f>Factures!A637</f>
        <v>0</v>
      </c>
      <c r="G623" s="191">
        <f>Factures!B637</f>
        <v>0</v>
      </c>
      <c r="H623" s="194">
        <f>Factures!F637</f>
        <v>0</v>
      </c>
      <c r="I623" s="34">
        <f>Factures!N637</f>
        <v>0</v>
      </c>
      <c r="J623" s="198"/>
      <c r="K623" s="192">
        <f>Factures!O637</f>
        <v>0</v>
      </c>
      <c r="L623" s="192"/>
      <c r="M623" s="198">
        <f ca="1">Factures!B$13</f>
        <v>46067</v>
      </c>
      <c r="N623" s="193" t="str">
        <f>Factures!A$11</f>
        <v>Facture</v>
      </c>
      <c r="O623" s="192"/>
      <c r="P623" s="192"/>
      <c r="Q623" s="192"/>
      <c r="R623" s="198"/>
      <c r="S623" s="193"/>
      <c r="T623" s="193"/>
    </row>
    <row r="624" s="179" customFormat="1" hidden="1" spans="1:20">
      <c r="A624" s="193">
        <f>Factures!C638</f>
        <v>0</v>
      </c>
      <c r="B624" s="34"/>
      <c r="C624" s="31">
        <f t="shared" si="9"/>
        <v>1000</v>
      </c>
      <c r="D624" s="34"/>
      <c r="E624" s="34">
        <f>Factures!E638</f>
        <v>0</v>
      </c>
      <c r="F624" s="190">
        <f>Factures!A638</f>
        <v>0</v>
      </c>
      <c r="G624" s="191">
        <f>Factures!B638</f>
        <v>0</v>
      </c>
      <c r="H624" s="194">
        <f>Factures!F638</f>
        <v>0</v>
      </c>
      <c r="I624" s="34">
        <f>Factures!N638</f>
        <v>0</v>
      </c>
      <c r="J624" s="198"/>
      <c r="K624" s="192">
        <f>Factures!O638</f>
        <v>0</v>
      </c>
      <c r="L624" s="192"/>
      <c r="M624" s="198">
        <f ca="1">Factures!B$13</f>
        <v>46067</v>
      </c>
      <c r="N624" s="193" t="str">
        <f>Factures!A$11</f>
        <v>Facture</v>
      </c>
      <c r="O624" s="192"/>
      <c r="P624" s="192"/>
      <c r="Q624" s="192"/>
      <c r="R624" s="198"/>
      <c r="S624" s="193"/>
      <c r="T624" s="193"/>
    </row>
    <row r="625" s="179" customFormat="1" hidden="1" spans="1:20">
      <c r="A625" s="193">
        <f>Factures!C639</f>
        <v>0</v>
      </c>
      <c r="B625" s="34"/>
      <c r="C625" s="31">
        <f t="shared" si="9"/>
        <v>1000</v>
      </c>
      <c r="D625" s="34"/>
      <c r="E625" s="34">
        <f>Factures!E639</f>
        <v>0</v>
      </c>
      <c r="F625" s="190">
        <f>Factures!A639</f>
        <v>0</v>
      </c>
      <c r="G625" s="191">
        <f>Factures!B639</f>
        <v>0</v>
      </c>
      <c r="H625" s="194">
        <f>Factures!F639</f>
        <v>0</v>
      </c>
      <c r="I625" s="34">
        <f>Factures!N639</f>
        <v>0</v>
      </c>
      <c r="J625" s="198"/>
      <c r="K625" s="192">
        <f>Factures!O639</f>
        <v>0</v>
      </c>
      <c r="L625" s="192"/>
      <c r="M625" s="198">
        <f ca="1">Factures!B$13</f>
        <v>46067</v>
      </c>
      <c r="N625" s="193" t="str">
        <f>Factures!A$11</f>
        <v>Facture</v>
      </c>
      <c r="O625" s="192"/>
      <c r="P625" s="192"/>
      <c r="Q625" s="192"/>
      <c r="R625" s="198"/>
      <c r="S625" s="193"/>
      <c r="T625" s="193"/>
    </row>
    <row r="626" s="179" customFormat="1" hidden="1" spans="1:20">
      <c r="A626" s="193">
        <f>Factures!C640</f>
        <v>0</v>
      </c>
      <c r="B626" s="34"/>
      <c r="C626" s="31">
        <f t="shared" si="9"/>
        <v>1000</v>
      </c>
      <c r="D626" s="34"/>
      <c r="E626" s="34">
        <f>Factures!E640</f>
        <v>0</v>
      </c>
      <c r="F626" s="190">
        <f>Factures!A640</f>
        <v>0</v>
      </c>
      <c r="G626" s="191">
        <f>Factures!B640</f>
        <v>0</v>
      </c>
      <c r="H626" s="194">
        <f>Factures!F640</f>
        <v>0</v>
      </c>
      <c r="I626" s="34">
        <f>Factures!N640</f>
        <v>0</v>
      </c>
      <c r="J626" s="198"/>
      <c r="K626" s="192">
        <f>Factures!O640</f>
        <v>0</v>
      </c>
      <c r="L626" s="192"/>
      <c r="M626" s="198">
        <f ca="1">Factures!B$13</f>
        <v>46067</v>
      </c>
      <c r="N626" s="193" t="str">
        <f>Factures!A$11</f>
        <v>Facture</v>
      </c>
      <c r="O626" s="192"/>
      <c r="P626" s="192"/>
      <c r="Q626" s="192"/>
      <c r="R626" s="198"/>
      <c r="S626" s="193"/>
      <c r="T626" s="193"/>
    </row>
    <row r="627" s="179" customFormat="1" hidden="1" spans="1:20">
      <c r="A627" s="193">
        <f>Factures!C641</f>
        <v>0</v>
      </c>
      <c r="B627" s="34"/>
      <c r="C627" s="31">
        <f t="shared" si="9"/>
        <v>1000</v>
      </c>
      <c r="D627" s="34"/>
      <c r="E627" s="34">
        <f>Factures!E641</f>
        <v>0</v>
      </c>
      <c r="F627" s="190">
        <f>Factures!A641</f>
        <v>0</v>
      </c>
      <c r="G627" s="191">
        <f>Factures!B641</f>
        <v>0</v>
      </c>
      <c r="H627" s="194">
        <f>Factures!F641</f>
        <v>0</v>
      </c>
      <c r="I627" s="34">
        <f>Factures!N641</f>
        <v>0</v>
      </c>
      <c r="J627" s="198"/>
      <c r="K627" s="192">
        <f>Factures!O641</f>
        <v>0</v>
      </c>
      <c r="L627" s="192"/>
      <c r="M627" s="198">
        <f ca="1">Factures!B$13</f>
        <v>46067</v>
      </c>
      <c r="N627" s="193" t="str">
        <f>Factures!A$11</f>
        <v>Facture</v>
      </c>
      <c r="O627" s="192"/>
      <c r="P627" s="192"/>
      <c r="Q627" s="192"/>
      <c r="R627" s="198"/>
      <c r="S627" s="193"/>
      <c r="T627" s="193"/>
    </row>
    <row r="628" s="179" customFormat="1" hidden="1" spans="1:20">
      <c r="A628" s="193">
        <f>Factures!C642</f>
        <v>0</v>
      </c>
      <c r="B628" s="34"/>
      <c r="C628" s="31">
        <f t="shared" si="9"/>
        <v>1000</v>
      </c>
      <c r="D628" s="34"/>
      <c r="E628" s="34">
        <f>Factures!E642</f>
        <v>0</v>
      </c>
      <c r="F628" s="190">
        <f>Factures!A642</f>
        <v>0</v>
      </c>
      <c r="G628" s="191">
        <f>Factures!B642</f>
        <v>0</v>
      </c>
      <c r="H628" s="194">
        <f>Factures!F642</f>
        <v>0</v>
      </c>
      <c r="I628" s="34">
        <f>Factures!N642</f>
        <v>0</v>
      </c>
      <c r="J628" s="198"/>
      <c r="K628" s="192">
        <f>Factures!O642</f>
        <v>0</v>
      </c>
      <c r="L628" s="192"/>
      <c r="M628" s="198">
        <f ca="1">Factures!B$13</f>
        <v>46067</v>
      </c>
      <c r="N628" s="193" t="str">
        <f>Factures!A$11</f>
        <v>Facture</v>
      </c>
      <c r="O628" s="192"/>
      <c r="P628" s="192"/>
      <c r="Q628" s="192"/>
      <c r="R628" s="198"/>
      <c r="S628" s="193"/>
      <c r="T628" s="193"/>
    </row>
    <row r="629" s="179" customFormat="1" hidden="1" spans="1:20">
      <c r="A629" s="193">
        <f>Factures!C643</f>
        <v>0</v>
      </c>
      <c r="B629" s="34"/>
      <c r="C629" s="31">
        <f t="shared" si="9"/>
        <v>1000</v>
      </c>
      <c r="D629" s="34"/>
      <c r="E629" s="34">
        <f>Factures!E643</f>
        <v>0</v>
      </c>
      <c r="F629" s="190">
        <f>Factures!A643</f>
        <v>0</v>
      </c>
      <c r="G629" s="191">
        <f>Factures!B643</f>
        <v>0</v>
      </c>
      <c r="H629" s="194">
        <f>Factures!F643</f>
        <v>0</v>
      </c>
      <c r="I629" s="34">
        <f>Factures!N643</f>
        <v>0</v>
      </c>
      <c r="J629" s="198"/>
      <c r="K629" s="192">
        <f>Factures!O643</f>
        <v>0</v>
      </c>
      <c r="L629" s="192"/>
      <c r="M629" s="198">
        <f ca="1">Factures!B$13</f>
        <v>46067</v>
      </c>
      <c r="N629" s="193" t="str">
        <f>Factures!A$11</f>
        <v>Facture</v>
      </c>
      <c r="O629" s="192"/>
      <c r="P629" s="192"/>
      <c r="Q629" s="192"/>
      <c r="R629" s="198"/>
      <c r="S629" s="193"/>
      <c r="T629" s="193"/>
    </row>
    <row r="630" s="179" customFormat="1" hidden="1" spans="1:20">
      <c r="A630" s="193">
        <f>Factures!C644</f>
        <v>0</v>
      </c>
      <c r="B630" s="34"/>
      <c r="C630" s="31">
        <f t="shared" si="9"/>
        <v>1000</v>
      </c>
      <c r="D630" s="34"/>
      <c r="E630" s="34">
        <f>Factures!E644</f>
        <v>0</v>
      </c>
      <c r="F630" s="190">
        <f>Factures!A644</f>
        <v>0</v>
      </c>
      <c r="G630" s="191">
        <f>Factures!B644</f>
        <v>0</v>
      </c>
      <c r="H630" s="194">
        <f>Factures!F644</f>
        <v>0</v>
      </c>
      <c r="I630" s="34">
        <f>Factures!N644</f>
        <v>0</v>
      </c>
      <c r="J630" s="198"/>
      <c r="K630" s="192">
        <f>Factures!O644</f>
        <v>0</v>
      </c>
      <c r="L630" s="192"/>
      <c r="M630" s="198">
        <f ca="1">Factures!B$13</f>
        <v>46067</v>
      </c>
      <c r="N630" s="193" t="str">
        <f>Factures!A$11</f>
        <v>Facture</v>
      </c>
      <c r="O630" s="192"/>
      <c r="P630" s="192"/>
      <c r="Q630" s="192"/>
      <c r="R630" s="198"/>
      <c r="S630" s="193"/>
      <c r="T630" s="193"/>
    </row>
    <row r="631" s="179" customFormat="1" hidden="1" spans="1:20">
      <c r="A631" s="193">
        <f>Factures!C645</f>
        <v>0</v>
      </c>
      <c r="B631" s="34"/>
      <c r="C631" s="31">
        <f t="shared" si="9"/>
        <v>1000</v>
      </c>
      <c r="D631" s="34"/>
      <c r="E631" s="34">
        <f>Factures!E645</f>
        <v>0</v>
      </c>
      <c r="F631" s="190">
        <f>Factures!A645</f>
        <v>0</v>
      </c>
      <c r="G631" s="191">
        <f>Factures!B645</f>
        <v>0</v>
      </c>
      <c r="H631" s="194">
        <f>Factures!F645</f>
        <v>0</v>
      </c>
      <c r="I631" s="34">
        <f>Factures!N645</f>
        <v>0</v>
      </c>
      <c r="J631" s="198"/>
      <c r="K631" s="192">
        <f>Factures!O645</f>
        <v>0</v>
      </c>
      <c r="L631" s="192"/>
      <c r="M631" s="198">
        <f ca="1">Factures!B$13</f>
        <v>46067</v>
      </c>
      <c r="N631" s="193" t="str">
        <f>Factures!A$11</f>
        <v>Facture</v>
      </c>
      <c r="O631" s="192"/>
      <c r="P631" s="192"/>
      <c r="Q631" s="192"/>
      <c r="R631" s="198"/>
      <c r="S631" s="193"/>
      <c r="T631" s="193"/>
    </row>
    <row r="632" s="179" customFormat="1" hidden="1" spans="1:20">
      <c r="A632" s="193">
        <f>Factures!C646</f>
        <v>0</v>
      </c>
      <c r="B632" s="34"/>
      <c r="C632" s="31">
        <f t="shared" si="9"/>
        <v>1000</v>
      </c>
      <c r="D632" s="34"/>
      <c r="E632" s="34">
        <f>Factures!E646</f>
        <v>0</v>
      </c>
      <c r="F632" s="190">
        <f>Factures!A646</f>
        <v>0</v>
      </c>
      <c r="G632" s="191">
        <f>Factures!B646</f>
        <v>0</v>
      </c>
      <c r="H632" s="194">
        <f>Factures!F646</f>
        <v>0</v>
      </c>
      <c r="I632" s="34">
        <f>Factures!N646</f>
        <v>0</v>
      </c>
      <c r="J632" s="198"/>
      <c r="K632" s="192">
        <f>Factures!O646</f>
        <v>0</v>
      </c>
      <c r="L632" s="192"/>
      <c r="M632" s="198">
        <f ca="1">Factures!B$13</f>
        <v>46067</v>
      </c>
      <c r="N632" s="193" t="str">
        <f>Factures!A$11</f>
        <v>Facture</v>
      </c>
      <c r="O632" s="192"/>
      <c r="P632" s="192"/>
      <c r="Q632" s="192"/>
      <c r="R632" s="198"/>
      <c r="S632" s="193"/>
      <c r="T632" s="193"/>
    </row>
    <row r="633" s="179" customFormat="1" hidden="1" spans="1:20">
      <c r="A633" s="193">
        <f>Factures!C647</f>
        <v>0</v>
      </c>
      <c r="B633" s="34"/>
      <c r="C633" s="31">
        <f t="shared" si="9"/>
        <v>1000</v>
      </c>
      <c r="D633" s="34"/>
      <c r="E633" s="34">
        <f>Factures!E647</f>
        <v>0</v>
      </c>
      <c r="F633" s="190">
        <f>Factures!A647</f>
        <v>0</v>
      </c>
      <c r="G633" s="191">
        <f>Factures!B647</f>
        <v>0</v>
      </c>
      <c r="H633" s="194">
        <f>Factures!F647</f>
        <v>0</v>
      </c>
      <c r="I633" s="34">
        <f>Factures!N647</f>
        <v>0</v>
      </c>
      <c r="J633" s="198"/>
      <c r="K633" s="192">
        <f>Factures!O647</f>
        <v>0</v>
      </c>
      <c r="L633" s="192"/>
      <c r="M633" s="198">
        <f ca="1">Factures!B$13</f>
        <v>46067</v>
      </c>
      <c r="N633" s="193" t="str">
        <f>Factures!A$11</f>
        <v>Facture</v>
      </c>
      <c r="O633" s="192"/>
      <c r="P633" s="192"/>
      <c r="Q633" s="192"/>
      <c r="R633" s="198"/>
      <c r="S633" s="193"/>
      <c r="T633" s="193"/>
    </row>
    <row r="634" s="179" customFormat="1" hidden="1" spans="1:20">
      <c r="A634" s="193">
        <f>Factures!C648</f>
        <v>0</v>
      </c>
      <c r="B634" s="34"/>
      <c r="C634" s="31">
        <f t="shared" si="9"/>
        <v>1000</v>
      </c>
      <c r="D634" s="34"/>
      <c r="E634" s="34">
        <f>Factures!E648</f>
        <v>0</v>
      </c>
      <c r="F634" s="190">
        <f>Factures!A648</f>
        <v>0</v>
      </c>
      <c r="G634" s="191">
        <f>Factures!B648</f>
        <v>0</v>
      </c>
      <c r="H634" s="194">
        <f>Factures!F648</f>
        <v>0</v>
      </c>
      <c r="I634" s="34">
        <f>Factures!N648</f>
        <v>0</v>
      </c>
      <c r="J634" s="198"/>
      <c r="K634" s="192">
        <f>Factures!O648</f>
        <v>0</v>
      </c>
      <c r="L634" s="192"/>
      <c r="M634" s="198">
        <f ca="1">Factures!B$13</f>
        <v>46067</v>
      </c>
      <c r="N634" s="193" t="str">
        <f>Factures!A$11</f>
        <v>Facture</v>
      </c>
      <c r="O634" s="192"/>
      <c r="P634" s="192"/>
      <c r="Q634" s="192"/>
      <c r="R634" s="198"/>
      <c r="S634" s="193"/>
      <c r="T634" s="193"/>
    </row>
    <row r="635" s="179" customFormat="1" hidden="1" spans="1:20">
      <c r="A635" s="193">
        <f>Factures!C649</f>
        <v>0</v>
      </c>
      <c r="B635" s="34"/>
      <c r="C635" s="31">
        <f t="shared" si="9"/>
        <v>1000</v>
      </c>
      <c r="D635" s="34"/>
      <c r="E635" s="34">
        <f>Factures!E649</f>
        <v>0</v>
      </c>
      <c r="F635" s="190">
        <f>Factures!A649</f>
        <v>0</v>
      </c>
      <c r="G635" s="191">
        <f>Factures!B649</f>
        <v>0</v>
      </c>
      <c r="H635" s="194">
        <f>Factures!F649</f>
        <v>0</v>
      </c>
      <c r="I635" s="34">
        <f>Factures!N649</f>
        <v>0</v>
      </c>
      <c r="J635" s="198"/>
      <c r="K635" s="192">
        <f>Factures!O649</f>
        <v>0</v>
      </c>
      <c r="L635" s="192"/>
      <c r="M635" s="198">
        <f ca="1">Factures!B$13</f>
        <v>46067</v>
      </c>
      <c r="N635" s="193" t="str">
        <f>Factures!A$11</f>
        <v>Facture</v>
      </c>
      <c r="O635" s="192"/>
      <c r="P635" s="192"/>
      <c r="Q635" s="192"/>
      <c r="R635" s="198"/>
      <c r="S635" s="193"/>
      <c r="T635" s="193"/>
    </row>
    <row r="636" s="179" customFormat="1" hidden="1" spans="1:20">
      <c r="A636" s="193">
        <f>Factures!C650</f>
        <v>0</v>
      </c>
      <c r="B636" s="34"/>
      <c r="C636" s="31">
        <f t="shared" si="9"/>
        <v>1000</v>
      </c>
      <c r="D636" s="34"/>
      <c r="E636" s="34">
        <f>Factures!E650</f>
        <v>0</v>
      </c>
      <c r="F636" s="190">
        <f>Factures!A650</f>
        <v>0</v>
      </c>
      <c r="G636" s="191">
        <f>Factures!B650</f>
        <v>0</v>
      </c>
      <c r="H636" s="194">
        <f>Factures!F650</f>
        <v>0</v>
      </c>
      <c r="I636" s="34">
        <f>Factures!N650</f>
        <v>0</v>
      </c>
      <c r="J636" s="198"/>
      <c r="K636" s="192">
        <f>Factures!O650</f>
        <v>0</v>
      </c>
      <c r="L636" s="192"/>
      <c r="M636" s="198">
        <f ca="1">Factures!B$13</f>
        <v>46067</v>
      </c>
      <c r="N636" s="193" t="str">
        <f>Factures!A$11</f>
        <v>Facture</v>
      </c>
      <c r="O636" s="192"/>
      <c r="P636" s="192"/>
      <c r="Q636" s="192"/>
      <c r="R636" s="198"/>
      <c r="S636" s="193"/>
      <c r="T636" s="193"/>
    </row>
    <row r="637" s="179" customFormat="1" hidden="1" spans="1:20">
      <c r="A637" s="193">
        <f>Factures!C651</f>
        <v>0</v>
      </c>
      <c r="B637" s="34"/>
      <c r="C637" s="31">
        <f t="shared" si="9"/>
        <v>1000</v>
      </c>
      <c r="D637" s="34"/>
      <c r="E637" s="34">
        <f>Factures!E651</f>
        <v>0</v>
      </c>
      <c r="F637" s="190">
        <f>Factures!A651</f>
        <v>0</v>
      </c>
      <c r="G637" s="191">
        <f>Factures!B651</f>
        <v>0</v>
      </c>
      <c r="H637" s="194">
        <f>Factures!F651</f>
        <v>0</v>
      </c>
      <c r="I637" s="34">
        <f>Factures!N651</f>
        <v>0</v>
      </c>
      <c r="J637" s="198"/>
      <c r="K637" s="192">
        <f>Factures!O651</f>
        <v>0</v>
      </c>
      <c r="L637" s="192"/>
      <c r="M637" s="198">
        <f ca="1">Factures!B$13</f>
        <v>46067</v>
      </c>
      <c r="N637" s="193" t="str">
        <f>Factures!A$11</f>
        <v>Facture</v>
      </c>
      <c r="O637" s="192"/>
      <c r="P637" s="192"/>
      <c r="Q637" s="192"/>
      <c r="R637" s="198"/>
      <c r="S637" s="193"/>
      <c r="T637" s="193"/>
    </row>
    <row r="638" s="179" customFormat="1" hidden="1" spans="1:20">
      <c r="A638" s="193">
        <f>Factures!C652</f>
        <v>0</v>
      </c>
      <c r="B638" s="34"/>
      <c r="C638" s="31">
        <f t="shared" si="9"/>
        <v>1000</v>
      </c>
      <c r="D638" s="34"/>
      <c r="E638" s="34">
        <f>Factures!E652</f>
        <v>0</v>
      </c>
      <c r="F638" s="190">
        <f>Factures!A652</f>
        <v>0</v>
      </c>
      <c r="G638" s="191">
        <f>Factures!B652</f>
        <v>0</v>
      </c>
      <c r="H638" s="194">
        <f>Factures!F652</f>
        <v>0</v>
      </c>
      <c r="I638" s="34">
        <f>Factures!N652</f>
        <v>0</v>
      </c>
      <c r="J638" s="198"/>
      <c r="K638" s="192">
        <f>Factures!O652</f>
        <v>0</v>
      </c>
      <c r="L638" s="192"/>
      <c r="M638" s="198">
        <f ca="1">Factures!B$13</f>
        <v>46067</v>
      </c>
      <c r="N638" s="193" t="str">
        <f>Factures!A$11</f>
        <v>Facture</v>
      </c>
      <c r="O638" s="192"/>
      <c r="P638" s="192"/>
      <c r="Q638" s="192"/>
      <c r="R638" s="198"/>
      <c r="S638" s="193"/>
      <c r="T638" s="193"/>
    </row>
    <row r="639" s="179" customFormat="1" hidden="1" spans="1:20">
      <c r="A639" s="193">
        <f>Factures!C653</f>
        <v>0</v>
      </c>
      <c r="B639" s="34"/>
      <c r="C639" s="31">
        <f t="shared" si="9"/>
        <v>1000</v>
      </c>
      <c r="D639" s="34"/>
      <c r="E639" s="34">
        <f>Factures!E653</f>
        <v>0</v>
      </c>
      <c r="F639" s="190">
        <f>Factures!A653</f>
        <v>0</v>
      </c>
      <c r="G639" s="191">
        <f>Factures!B653</f>
        <v>0</v>
      </c>
      <c r="H639" s="194">
        <f>Factures!F653</f>
        <v>0</v>
      </c>
      <c r="I639" s="34">
        <f>Factures!N653</f>
        <v>0</v>
      </c>
      <c r="J639" s="198"/>
      <c r="K639" s="192">
        <f>Factures!O653</f>
        <v>0</v>
      </c>
      <c r="L639" s="192"/>
      <c r="M639" s="198">
        <f ca="1">Factures!B$13</f>
        <v>46067</v>
      </c>
      <c r="N639" s="193" t="str">
        <f>Factures!A$11</f>
        <v>Facture</v>
      </c>
      <c r="O639" s="192"/>
      <c r="P639" s="192"/>
      <c r="Q639" s="192"/>
      <c r="R639" s="198"/>
      <c r="S639" s="193"/>
      <c r="T639" s="193"/>
    </row>
    <row r="640" s="179" customFormat="1" hidden="1" spans="1:20">
      <c r="A640" s="193">
        <f>Factures!C654</f>
        <v>0</v>
      </c>
      <c r="B640" s="34"/>
      <c r="C640" s="31">
        <f t="shared" si="9"/>
        <v>1000</v>
      </c>
      <c r="D640" s="34"/>
      <c r="E640" s="34">
        <f>Factures!E654</f>
        <v>0</v>
      </c>
      <c r="F640" s="190">
        <f>Factures!A654</f>
        <v>0</v>
      </c>
      <c r="G640" s="191">
        <f>Factures!B654</f>
        <v>0</v>
      </c>
      <c r="H640" s="194">
        <f>Factures!F654</f>
        <v>0</v>
      </c>
      <c r="I640" s="34">
        <f>Factures!N654</f>
        <v>0</v>
      </c>
      <c r="J640" s="198"/>
      <c r="K640" s="192">
        <f>Factures!O654</f>
        <v>0</v>
      </c>
      <c r="L640" s="192"/>
      <c r="M640" s="198">
        <f ca="1">Factures!B$13</f>
        <v>46067</v>
      </c>
      <c r="N640" s="193" t="str">
        <f>Factures!A$11</f>
        <v>Facture</v>
      </c>
      <c r="O640" s="192"/>
      <c r="P640" s="192"/>
      <c r="Q640" s="192"/>
      <c r="R640" s="198"/>
      <c r="S640" s="193"/>
      <c r="T640" s="193"/>
    </row>
    <row r="641" s="179" customFormat="1" hidden="1" spans="1:20">
      <c r="A641" s="193">
        <f>Factures!C655</f>
        <v>0</v>
      </c>
      <c r="B641" s="34"/>
      <c r="C641" s="31">
        <f t="shared" si="9"/>
        <v>1000</v>
      </c>
      <c r="D641" s="34"/>
      <c r="E641" s="34">
        <f>Factures!E655</f>
        <v>0</v>
      </c>
      <c r="F641" s="190">
        <f>Factures!A655</f>
        <v>0</v>
      </c>
      <c r="G641" s="191">
        <f>Factures!B655</f>
        <v>0</v>
      </c>
      <c r="H641" s="194">
        <f>Factures!F655</f>
        <v>0</v>
      </c>
      <c r="I641" s="34">
        <f>Factures!N655</f>
        <v>0</v>
      </c>
      <c r="J641" s="198"/>
      <c r="K641" s="192">
        <f>Factures!O655</f>
        <v>0</v>
      </c>
      <c r="L641" s="192"/>
      <c r="M641" s="198">
        <f ca="1">Factures!B$13</f>
        <v>46067</v>
      </c>
      <c r="N641" s="193" t="str">
        <f>Factures!A$11</f>
        <v>Facture</v>
      </c>
      <c r="O641" s="192"/>
      <c r="P641" s="192"/>
      <c r="Q641" s="192"/>
      <c r="R641" s="198"/>
      <c r="S641" s="193"/>
      <c r="T641" s="193"/>
    </row>
    <row r="642" s="179" customFormat="1" hidden="1" spans="1:20">
      <c r="A642" s="193">
        <f>Factures!C656</f>
        <v>0</v>
      </c>
      <c r="B642" s="34"/>
      <c r="C642" s="31">
        <f t="shared" si="9"/>
        <v>1000</v>
      </c>
      <c r="D642" s="34"/>
      <c r="E642" s="34">
        <f>Factures!E656</f>
        <v>0</v>
      </c>
      <c r="F642" s="190">
        <f>Factures!A656</f>
        <v>0</v>
      </c>
      <c r="G642" s="191">
        <f>Factures!B656</f>
        <v>0</v>
      </c>
      <c r="H642" s="194">
        <f>Factures!F656</f>
        <v>0</v>
      </c>
      <c r="I642" s="34">
        <f>Factures!N656</f>
        <v>0</v>
      </c>
      <c r="J642" s="198"/>
      <c r="K642" s="192">
        <f>Factures!O656</f>
        <v>0</v>
      </c>
      <c r="L642" s="192"/>
      <c r="M642" s="198">
        <f ca="1">Factures!B$13</f>
        <v>46067</v>
      </c>
      <c r="N642" s="193" t="str">
        <f>Factures!A$11</f>
        <v>Facture</v>
      </c>
      <c r="O642" s="192"/>
      <c r="P642" s="192"/>
      <c r="Q642" s="192"/>
      <c r="R642" s="198"/>
      <c r="S642" s="193"/>
      <c r="T642" s="193"/>
    </row>
    <row r="643" s="179" customFormat="1" hidden="1" spans="1:20">
      <c r="A643" s="193">
        <f>Factures!C657</f>
        <v>0</v>
      </c>
      <c r="B643" s="34"/>
      <c r="C643" s="31">
        <f t="shared" ref="C643:C706" si="10">C$2</f>
        <v>1000</v>
      </c>
      <c r="D643" s="34"/>
      <c r="E643" s="34">
        <f>Factures!E657</f>
        <v>0</v>
      </c>
      <c r="F643" s="190">
        <f>Factures!A657</f>
        <v>0</v>
      </c>
      <c r="G643" s="191">
        <f>Factures!B657</f>
        <v>0</v>
      </c>
      <c r="H643" s="194">
        <f>Factures!F657</f>
        <v>0</v>
      </c>
      <c r="I643" s="34">
        <f>Factures!N657</f>
        <v>0</v>
      </c>
      <c r="J643" s="198"/>
      <c r="K643" s="192">
        <f>Factures!O657</f>
        <v>0</v>
      </c>
      <c r="L643" s="192"/>
      <c r="M643" s="198">
        <f ca="1">Factures!B$13</f>
        <v>46067</v>
      </c>
      <c r="N643" s="193" t="str">
        <f>Factures!A$11</f>
        <v>Facture</v>
      </c>
      <c r="O643" s="192"/>
      <c r="P643" s="192"/>
      <c r="Q643" s="192"/>
      <c r="R643" s="198"/>
      <c r="S643" s="193"/>
      <c r="T643" s="193"/>
    </row>
    <row r="644" s="179" customFormat="1" hidden="1" spans="1:20">
      <c r="A644" s="193">
        <f>Factures!C658</f>
        <v>0</v>
      </c>
      <c r="B644" s="34"/>
      <c r="C644" s="31">
        <f t="shared" si="10"/>
        <v>1000</v>
      </c>
      <c r="D644" s="34"/>
      <c r="E644" s="34">
        <f>Factures!E658</f>
        <v>0</v>
      </c>
      <c r="F644" s="190">
        <f>Factures!A658</f>
        <v>0</v>
      </c>
      <c r="G644" s="191">
        <f>Factures!B658</f>
        <v>0</v>
      </c>
      <c r="H644" s="194">
        <f>Factures!F658</f>
        <v>0</v>
      </c>
      <c r="I644" s="34">
        <f>Factures!N658</f>
        <v>0</v>
      </c>
      <c r="J644" s="198"/>
      <c r="K644" s="192">
        <f>Factures!O658</f>
        <v>0</v>
      </c>
      <c r="L644" s="192"/>
      <c r="M644" s="198">
        <f ca="1">Factures!B$13</f>
        <v>46067</v>
      </c>
      <c r="N644" s="193" t="str">
        <f>Factures!A$11</f>
        <v>Facture</v>
      </c>
      <c r="O644" s="192"/>
      <c r="P644" s="192"/>
      <c r="Q644" s="192"/>
      <c r="R644" s="198"/>
      <c r="S644" s="193"/>
      <c r="T644" s="193"/>
    </row>
    <row r="645" s="179" customFormat="1" hidden="1" spans="1:20">
      <c r="A645" s="193">
        <f>Factures!C659</f>
        <v>0</v>
      </c>
      <c r="B645" s="34"/>
      <c r="C645" s="31">
        <f t="shared" si="10"/>
        <v>1000</v>
      </c>
      <c r="D645" s="34"/>
      <c r="E645" s="34">
        <f>Factures!E659</f>
        <v>0</v>
      </c>
      <c r="F645" s="190">
        <f>Factures!A659</f>
        <v>0</v>
      </c>
      <c r="G645" s="191">
        <f>Factures!B659</f>
        <v>0</v>
      </c>
      <c r="H645" s="194">
        <f>Factures!F659</f>
        <v>0</v>
      </c>
      <c r="I645" s="34">
        <f>Factures!N659</f>
        <v>0</v>
      </c>
      <c r="J645" s="198"/>
      <c r="K645" s="192">
        <f>Factures!O659</f>
        <v>0</v>
      </c>
      <c r="L645" s="192"/>
      <c r="M645" s="198">
        <f ca="1">Factures!B$13</f>
        <v>46067</v>
      </c>
      <c r="N645" s="193" t="str">
        <f>Factures!A$11</f>
        <v>Facture</v>
      </c>
      <c r="O645" s="192"/>
      <c r="P645" s="192"/>
      <c r="Q645" s="192"/>
      <c r="R645" s="198"/>
      <c r="S645" s="193"/>
      <c r="T645" s="193"/>
    </row>
    <row r="646" s="179" customFormat="1" hidden="1" spans="1:20">
      <c r="A646" s="193">
        <f>Factures!C660</f>
        <v>0</v>
      </c>
      <c r="B646" s="34"/>
      <c r="C646" s="31">
        <f t="shared" si="10"/>
        <v>1000</v>
      </c>
      <c r="D646" s="34"/>
      <c r="E646" s="34">
        <f>Factures!E660</f>
        <v>0</v>
      </c>
      <c r="F646" s="190">
        <f>Factures!A660</f>
        <v>0</v>
      </c>
      <c r="G646" s="191">
        <f>Factures!B660</f>
        <v>0</v>
      </c>
      <c r="H646" s="194">
        <f>Factures!F660</f>
        <v>0</v>
      </c>
      <c r="I646" s="34">
        <f>Factures!N660</f>
        <v>0</v>
      </c>
      <c r="J646" s="198"/>
      <c r="K646" s="192">
        <f>Factures!O660</f>
        <v>0</v>
      </c>
      <c r="L646" s="192"/>
      <c r="M646" s="198">
        <f ca="1">Factures!B$13</f>
        <v>46067</v>
      </c>
      <c r="N646" s="193" t="str">
        <f>Factures!A$11</f>
        <v>Facture</v>
      </c>
      <c r="O646" s="192"/>
      <c r="P646" s="192"/>
      <c r="Q646" s="192"/>
      <c r="R646" s="198"/>
      <c r="S646" s="193"/>
      <c r="T646" s="193"/>
    </row>
    <row r="647" s="179" customFormat="1" hidden="1" spans="1:20">
      <c r="A647" s="193">
        <f>Factures!C661</f>
        <v>0</v>
      </c>
      <c r="B647" s="34"/>
      <c r="C647" s="31">
        <f t="shared" si="10"/>
        <v>1000</v>
      </c>
      <c r="D647" s="34"/>
      <c r="E647" s="34">
        <f>Factures!E661</f>
        <v>0</v>
      </c>
      <c r="F647" s="190">
        <f>Factures!A661</f>
        <v>0</v>
      </c>
      <c r="G647" s="191">
        <f>Factures!B661</f>
        <v>0</v>
      </c>
      <c r="H647" s="194">
        <f>Factures!F661</f>
        <v>0</v>
      </c>
      <c r="I647" s="34">
        <f>Factures!N661</f>
        <v>0</v>
      </c>
      <c r="J647" s="198"/>
      <c r="K647" s="192">
        <f>Factures!O661</f>
        <v>0</v>
      </c>
      <c r="L647" s="192"/>
      <c r="M647" s="198">
        <f ca="1">Factures!B$13</f>
        <v>46067</v>
      </c>
      <c r="N647" s="193" t="str">
        <f>Factures!A$11</f>
        <v>Facture</v>
      </c>
      <c r="O647" s="192"/>
      <c r="P647" s="192"/>
      <c r="Q647" s="192"/>
      <c r="R647" s="198"/>
      <c r="S647" s="193"/>
      <c r="T647" s="193"/>
    </row>
    <row r="648" s="179" customFormat="1" hidden="1" spans="1:20">
      <c r="A648" s="193">
        <f>Factures!C662</f>
        <v>0</v>
      </c>
      <c r="B648" s="34"/>
      <c r="C648" s="31">
        <f t="shared" si="10"/>
        <v>1000</v>
      </c>
      <c r="D648" s="34"/>
      <c r="E648" s="34">
        <f>Factures!E662</f>
        <v>0</v>
      </c>
      <c r="F648" s="190">
        <f>Factures!A662</f>
        <v>0</v>
      </c>
      <c r="G648" s="191">
        <f>Factures!B662</f>
        <v>0</v>
      </c>
      <c r="H648" s="194">
        <f>Factures!F662</f>
        <v>0</v>
      </c>
      <c r="I648" s="34">
        <f>Factures!N662</f>
        <v>0</v>
      </c>
      <c r="J648" s="198"/>
      <c r="K648" s="192">
        <f>Factures!O662</f>
        <v>0</v>
      </c>
      <c r="L648" s="192"/>
      <c r="M648" s="198">
        <f ca="1">Factures!B$13</f>
        <v>46067</v>
      </c>
      <c r="N648" s="193" t="str">
        <f>Factures!A$11</f>
        <v>Facture</v>
      </c>
      <c r="O648" s="192"/>
      <c r="P648" s="192"/>
      <c r="Q648" s="192"/>
      <c r="R648" s="198"/>
      <c r="S648" s="193"/>
      <c r="T648" s="193"/>
    </row>
    <row r="649" s="179" customFormat="1" hidden="1" spans="1:20">
      <c r="A649" s="193">
        <f>Factures!C663</f>
        <v>0</v>
      </c>
      <c r="B649" s="34"/>
      <c r="C649" s="31">
        <f t="shared" si="10"/>
        <v>1000</v>
      </c>
      <c r="D649" s="34"/>
      <c r="E649" s="34">
        <f>Factures!E663</f>
        <v>0</v>
      </c>
      <c r="F649" s="190">
        <f>Factures!A663</f>
        <v>0</v>
      </c>
      <c r="G649" s="191">
        <f>Factures!B663</f>
        <v>0</v>
      </c>
      <c r="H649" s="194">
        <f>Factures!F663</f>
        <v>0</v>
      </c>
      <c r="I649" s="34">
        <f>Factures!N663</f>
        <v>0</v>
      </c>
      <c r="J649" s="198"/>
      <c r="K649" s="192">
        <f>Factures!O663</f>
        <v>0</v>
      </c>
      <c r="L649" s="192"/>
      <c r="M649" s="198">
        <f ca="1">Factures!B$13</f>
        <v>46067</v>
      </c>
      <c r="N649" s="193" t="str">
        <f>Factures!A$11</f>
        <v>Facture</v>
      </c>
      <c r="O649" s="192"/>
      <c r="P649" s="192"/>
      <c r="Q649" s="192"/>
      <c r="R649" s="198"/>
      <c r="S649" s="193"/>
      <c r="T649" s="193"/>
    </row>
    <row r="650" s="179" customFormat="1" hidden="1" spans="1:20">
      <c r="A650" s="193">
        <f>Factures!C664</f>
        <v>0</v>
      </c>
      <c r="B650" s="34"/>
      <c r="C650" s="31">
        <f t="shared" si="10"/>
        <v>1000</v>
      </c>
      <c r="D650" s="34"/>
      <c r="E650" s="34">
        <f>Factures!E664</f>
        <v>0</v>
      </c>
      <c r="F650" s="190">
        <f>Factures!A664</f>
        <v>0</v>
      </c>
      <c r="G650" s="191">
        <f>Factures!B664</f>
        <v>0</v>
      </c>
      <c r="H650" s="194">
        <f>Factures!F664</f>
        <v>0</v>
      </c>
      <c r="I650" s="34">
        <f>Factures!N664</f>
        <v>0</v>
      </c>
      <c r="J650" s="198"/>
      <c r="K650" s="192">
        <f>Factures!O664</f>
        <v>0</v>
      </c>
      <c r="L650" s="192"/>
      <c r="M650" s="198">
        <f ca="1">Factures!B$13</f>
        <v>46067</v>
      </c>
      <c r="N650" s="193" t="str">
        <f>Factures!A$11</f>
        <v>Facture</v>
      </c>
      <c r="O650" s="192"/>
      <c r="P650" s="192"/>
      <c r="Q650" s="192"/>
      <c r="R650" s="198"/>
      <c r="S650" s="193"/>
      <c r="T650" s="193"/>
    </row>
    <row r="651" s="179" customFormat="1" hidden="1" spans="1:20">
      <c r="A651" s="193">
        <f>Factures!C665</f>
        <v>0</v>
      </c>
      <c r="B651" s="34"/>
      <c r="C651" s="31">
        <f t="shared" si="10"/>
        <v>1000</v>
      </c>
      <c r="D651" s="34"/>
      <c r="E651" s="34">
        <f>Factures!E665</f>
        <v>0</v>
      </c>
      <c r="F651" s="190">
        <f>Factures!A665</f>
        <v>0</v>
      </c>
      <c r="G651" s="191">
        <f>Factures!B665</f>
        <v>0</v>
      </c>
      <c r="H651" s="194">
        <f>Factures!F665</f>
        <v>0</v>
      </c>
      <c r="I651" s="34">
        <f>Factures!N665</f>
        <v>0</v>
      </c>
      <c r="J651" s="198"/>
      <c r="K651" s="192">
        <f>Factures!O665</f>
        <v>0</v>
      </c>
      <c r="L651" s="192"/>
      <c r="M651" s="198">
        <f ca="1">Factures!B$13</f>
        <v>46067</v>
      </c>
      <c r="N651" s="193" t="str">
        <f>Factures!A$11</f>
        <v>Facture</v>
      </c>
      <c r="O651" s="192"/>
      <c r="P651" s="192"/>
      <c r="Q651" s="192"/>
      <c r="R651" s="198"/>
      <c r="S651" s="193"/>
      <c r="T651" s="193"/>
    </row>
    <row r="652" s="179" customFormat="1" hidden="1" spans="1:20">
      <c r="A652" s="193">
        <f>Factures!C666</f>
        <v>0</v>
      </c>
      <c r="B652" s="34"/>
      <c r="C652" s="31">
        <f t="shared" si="10"/>
        <v>1000</v>
      </c>
      <c r="D652" s="34"/>
      <c r="E652" s="34">
        <f>Factures!E666</f>
        <v>0</v>
      </c>
      <c r="F652" s="190">
        <f>Factures!A666</f>
        <v>0</v>
      </c>
      <c r="G652" s="191">
        <f>Factures!B666</f>
        <v>0</v>
      </c>
      <c r="H652" s="194">
        <f>Factures!F666</f>
        <v>0</v>
      </c>
      <c r="I652" s="34">
        <f>Factures!N666</f>
        <v>0</v>
      </c>
      <c r="J652" s="198"/>
      <c r="K652" s="192">
        <f>Factures!O666</f>
        <v>0</v>
      </c>
      <c r="L652" s="192"/>
      <c r="M652" s="198">
        <f ca="1">Factures!B$13</f>
        <v>46067</v>
      </c>
      <c r="N652" s="193" t="str">
        <f>Factures!A$11</f>
        <v>Facture</v>
      </c>
      <c r="O652" s="192"/>
      <c r="P652" s="192"/>
      <c r="Q652" s="192"/>
      <c r="R652" s="198"/>
      <c r="S652" s="193"/>
      <c r="T652" s="193"/>
    </row>
    <row r="653" s="179" customFormat="1" hidden="1" spans="1:20">
      <c r="A653" s="193">
        <f>Factures!C667</f>
        <v>0</v>
      </c>
      <c r="B653" s="34"/>
      <c r="C653" s="31">
        <f t="shared" si="10"/>
        <v>1000</v>
      </c>
      <c r="D653" s="34"/>
      <c r="E653" s="34">
        <f>Factures!E667</f>
        <v>0</v>
      </c>
      <c r="F653" s="190">
        <f>Factures!A667</f>
        <v>0</v>
      </c>
      <c r="G653" s="191">
        <f>Factures!B667</f>
        <v>0</v>
      </c>
      <c r="H653" s="194">
        <f>Factures!F667</f>
        <v>0</v>
      </c>
      <c r="I653" s="34">
        <f>Factures!N667</f>
        <v>0</v>
      </c>
      <c r="J653" s="198"/>
      <c r="K653" s="192">
        <f>Factures!O667</f>
        <v>0</v>
      </c>
      <c r="L653" s="192"/>
      <c r="M653" s="198">
        <f ca="1">Factures!B$13</f>
        <v>46067</v>
      </c>
      <c r="N653" s="193" t="str">
        <f>Factures!A$11</f>
        <v>Facture</v>
      </c>
      <c r="O653" s="192"/>
      <c r="P653" s="192"/>
      <c r="Q653" s="192"/>
      <c r="R653" s="198"/>
      <c r="S653" s="193"/>
      <c r="T653" s="193"/>
    </row>
    <row r="654" s="179" customFormat="1" hidden="1" spans="1:20">
      <c r="A654" s="193">
        <f>Factures!C668</f>
        <v>0</v>
      </c>
      <c r="B654" s="34"/>
      <c r="C654" s="31">
        <f t="shared" si="10"/>
        <v>1000</v>
      </c>
      <c r="D654" s="34"/>
      <c r="E654" s="34">
        <f>Factures!E668</f>
        <v>0</v>
      </c>
      <c r="F654" s="190">
        <f>Factures!A668</f>
        <v>0</v>
      </c>
      <c r="G654" s="191">
        <f>Factures!B668</f>
        <v>0</v>
      </c>
      <c r="H654" s="194">
        <f>Factures!F668</f>
        <v>0</v>
      </c>
      <c r="I654" s="34">
        <f>Factures!N668</f>
        <v>0</v>
      </c>
      <c r="J654" s="198"/>
      <c r="K654" s="192">
        <f>Factures!O668</f>
        <v>0</v>
      </c>
      <c r="L654" s="192"/>
      <c r="M654" s="198">
        <f ca="1">Factures!B$13</f>
        <v>46067</v>
      </c>
      <c r="N654" s="193" t="str">
        <f>Factures!A$11</f>
        <v>Facture</v>
      </c>
      <c r="O654" s="192"/>
      <c r="P654" s="192"/>
      <c r="Q654" s="192"/>
      <c r="R654" s="198"/>
      <c r="S654" s="193"/>
      <c r="T654" s="193"/>
    </row>
    <row r="655" s="179" customFormat="1" hidden="1" spans="1:20">
      <c r="A655" s="193">
        <f>Factures!C669</f>
        <v>0</v>
      </c>
      <c r="B655" s="34"/>
      <c r="C655" s="31">
        <f t="shared" si="10"/>
        <v>1000</v>
      </c>
      <c r="D655" s="34"/>
      <c r="E655" s="34">
        <f>Factures!E669</f>
        <v>0</v>
      </c>
      <c r="F655" s="190">
        <f>Factures!A669</f>
        <v>0</v>
      </c>
      <c r="G655" s="191">
        <f>Factures!B669</f>
        <v>0</v>
      </c>
      <c r="H655" s="194">
        <f>Factures!F669</f>
        <v>0</v>
      </c>
      <c r="I655" s="34">
        <f>Factures!N669</f>
        <v>0</v>
      </c>
      <c r="J655" s="198"/>
      <c r="K655" s="192">
        <f>Factures!O669</f>
        <v>0</v>
      </c>
      <c r="L655" s="192"/>
      <c r="M655" s="198">
        <f ca="1">Factures!B$13</f>
        <v>46067</v>
      </c>
      <c r="N655" s="193" t="str">
        <f>Factures!A$11</f>
        <v>Facture</v>
      </c>
      <c r="O655" s="192"/>
      <c r="P655" s="192"/>
      <c r="Q655" s="192"/>
      <c r="R655" s="198"/>
      <c r="S655" s="193"/>
      <c r="T655" s="193"/>
    </row>
    <row r="656" s="179" customFormat="1" hidden="1" spans="1:20">
      <c r="A656" s="193">
        <f>Factures!C670</f>
        <v>0</v>
      </c>
      <c r="B656" s="34"/>
      <c r="C656" s="31">
        <f t="shared" si="10"/>
        <v>1000</v>
      </c>
      <c r="D656" s="34"/>
      <c r="E656" s="34">
        <f>Factures!E670</f>
        <v>0</v>
      </c>
      <c r="F656" s="190">
        <f>Factures!A670</f>
        <v>0</v>
      </c>
      <c r="G656" s="191">
        <f>Factures!B670</f>
        <v>0</v>
      </c>
      <c r="H656" s="194">
        <f>Factures!F670</f>
        <v>0</v>
      </c>
      <c r="I656" s="34">
        <f>Factures!N670</f>
        <v>0</v>
      </c>
      <c r="J656" s="198"/>
      <c r="K656" s="192">
        <f>Factures!O670</f>
        <v>0</v>
      </c>
      <c r="L656" s="192"/>
      <c r="M656" s="198">
        <f ca="1">Factures!B$13</f>
        <v>46067</v>
      </c>
      <c r="N656" s="193" t="str">
        <f>Factures!A$11</f>
        <v>Facture</v>
      </c>
      <c r="O656" s="192"/>
      <c r="P656" s="192"/>
      <c r="Q656" s="192"/>
      <c r="R656" s="198"/>
      <c r="S656" s="193"/>
      <c r="T656" s="193"/>
    </row>
    <row r="657" s="179" customFormat="1" hidden="1" spans="1:20">
      <c r="A657" s="193">
        <f>Factures!C671</f>
        <v>0</v>
      </c>
      <c r="B657" s="34"/>
      <c r="C657" s="31">
        <f t="shared" si="10"/>
        <v>1000</v>
      </c>
      <c r="D657" s="34"/>
      <c r="E657" s="34">
        <f>Factures!E671</f>
        <v>0</v>
      </c>
      <c r="F657" s="190">
        <f>Factures!A671</f>
        <v>0</v>
      </c>
      <c r="G657" s="191">
        <f>Factures!B671</f>
        <v>0</v>
      </c>
      <c r="H657" s="194">
        <f>Factures!F671</f>
        <v>0</v>
      </c>
      <c r="I657" s="34">
        <f>Factures!N671</f>
        <v>0</v>
      </c>
      <c r="J657" s="198"/>
      <c r="K657" s="192">
        <f>Factures!O671</f>
        <v>0</v>
      </c>
      <c r="L657" s="192"/>
      <c r="M657" s="198">
        <f ca="1">Factures!B$13</f>
        <v>46067</v>
      </c>
      <c r="N657" s="193" t="str">
        <f>Factures!A$11</f>
        <v>Facture</v>
      </c>
      <c r="O657" s="192"/>
      <c r="P657" s="192"/>
      <c r="Q657" s="192"/>
      <c r="R657" s="198"/>
      <c r="S657" s="193"/>
      <c r="T657" s="193"/>
    </row>
    <row r="658" s="179" customFormat="1" hidden="1" spans="1:20">
      <c r="A658" s="193">
        <f>Factures!C672</f>
        <v>0</v>
      </c>
      <c r="B658" s="34"/>
      <c r="C658" s="31">
        <f t="shared" si="10"/>
        <v>1000</v>
      </c>
      <c r="D658" s="34"/>
      <c r="E658" s="34">
        <f>Factures!E672</f>
        <v>0</v>
      </c>
      <c r="F658" s="190">
        <f>Factures!A672</f>
        <v>0</v>
      </c>
      <c r="G658" s="191">
        <f>Factures!B672</f>
        <v>0</v>
      </c>
      <c r="H658" s="194">
        <f>Factures!F672</f>
        <v>0</v>
      </c>
      <c r="I658" s="34">
        <f>Factures!N672</f>
        <v>0</v>
      </c>
      <c r="J658" s="198"/>
      <c r="K658" s="192">
        <f>Factures!O672</f>
        <v>0</v>
      </c>
      <c r="L658" s="192"/>
      <c r="M658" s="198">
        <f ca="1">Factures!B$13</f>
        <v>46067</v>
      </c>
      <c r="N658" s="193" t="str">
        <f>Factures!A$11</f>
        <v>Facture</v>
      </c>
      <c r="O658" s="192"/>
      <c r="P658" s="192"/>
      <c r="Q658" s="192"/>
      <c r="R658" s="198"/>
      <c r="S658" s="193"/>
      <c r="T658" s="193"/>
    </row>
    <row r="659" s="179" customFormat="1" hidden="1" spans="1:20">
      <c r="A659" s="193">
        <f>Factures!C673</f>
        <v>0</v>
      </c>
      <c r="B659" s="34"/>
      <c r="C659" s="31">
        <f t="shared" si="10"/>
        <v>1000</v>
      </c>
      <c r="D659" s="34"/>
      <c r="E659" s="34">
        <f>Factures!E673</f>
        <v>0</v>
      </c>
      <c r="F659" s="190">
        <f>Factures!A673</f>
        <v>0</v>
      </c>
      <c r="G659" s="191">
        <f>Factures!B673</f>
        <v>0</v>
      </c>
      <c r="H659" s="194">
        <f>Factures!F673</f>
        <v>0</v>
      </c>
      <c r="I659" s="34">
        <f>Factures!N673</f>
        <v>0</v>
      </c>
      <c r="J659" s="198"/>
      <c r="K659" s="192">
        <f>Factures!O673</f>
        <v>0</v>
      </c>
      <c r="L659" s="192"/>
      <c r="M659" s="198">
        <f ca="1">Factures!B$13</f>
        <v>46067</v>
      </c>
      <c r="N659" s="193" t="str">
        <f>Factures!A$11</f>
        <v>Facture</v>
      </c>
      <c r="O659" s="192"/>
      <c r="P659" s="192"/>
      <c r="Q659" s="192"/>
      <c r="R659" s="198"/>
      <c r="S659" s="193"/>
      <c r="T659" s="193"/>
    </row>
    <row r="660" s="179" customFormat="1" hidden="1" spans="1:20">
      <c r="A660" s="193">
        <f>Factures!C674</f>
        <v>0</v>
      </c>
      <c r="B660" s="34"/>
      <c r="C660" s="31">
        <f t="shared" si="10"/>
        <v>1000</v>
      </c>
      <c r="D660" s="34"/>
      <c r="E660" s="34">
        <f>Factures!E674</f>
        <v>0</v>
      </c>
      <c r="F660" s="190">
        <f>Factures!A674</f>
        <v>0</v>
      </c>
      <c r="G660" s="191">
        <f>Factures!B674</f>
        <v>0</v>
      </c>
      <c r="H660" s="194">
        <f>Factures!F674</f>
        <v>0</v>
      </c>
      <c r="I660" s="34">
        <f>Factures!N674</f>
        <v>0</v>
      </c>
      <c r="J660" s="198"/>
      <c r="K660" s="192">
        <f>Factures!O674</f>
        <v>0</v>
      </c>
      <c r="L660" s="192"/>
      <c r="M660" s="198">
        <f ca="1">Factures!B$13</f>
        <v>46067</v>
      </c>
      <c r="N660" s="193" t="str">
        <f>Factures!A$11</f>
        <v>Facture</v>
      </c>
      <c r="O660" s="192"/>
      <c r="P660" s="192"/>
      <c r="Q660" s="192"/>
      <c r="R660" s="198"/>
      <c r="S660" s="193"/>
      <c r="T660" s="193"/>
    </row>
    <row r="661" s="179" customFormat="1" hidden="1" spans="1:20">
      <c r="A661" s="193">
        <f>Factures!C675</f>
        <v>0</v>
      </c>
      <c r="B661" s="34"/>
      <c r="C661" s="31">
        <f t="shared" si="10"/>
        <v>1000</v>
      </c>
      <c r="D661" s="34"/>
      <c r="E661" s="34">
        <f>Factures!E675</f>
        <v>0</v>
      </c>
      <c r="F661" s="190">
        <f>Factures!A675</f>
        <v>0</v>
      </c>
      <c r="G661" s="191">
        <f>Factures!B675</f>
        <v>0</v>
      </c>
      <c r="H661" s="194">
        <f>Factures!F675</f>
        <v>0</v>
      </c>
      <c r="I661" s="34">
        <f>Factures!N675</f>
        <v>0</v>
      </c>
      <c r="J661" s="198"/>
      <c r="K661" s="192">
        <f>Factures!O675</f>
        <v>0</v>
      </c>
      <c r="L661" s="192"/>
      <c r="M661" s="198">
        <f ca="1">Factures!B$13</f>
        <v>46067</v>
      </c>
      <c r="N661" s="193" t="str">
        <f>Factures!A$11</f>
        <v>Facture</v>
      </c>
      <c r="O661" s="192"/>
      <c r="P661" s="192"/>
      <c r="Q661" s="192"/>
      <c r="R661" s="198"/>
      <c r="S661" s="193"/>
      <c r="T661" s="193"/>
    </row>
    <row r="662" s="179" customFormat="1" hidden="1" spans="1:20">
      <c r="A662" s="193">
        <f>Factures!C676</f>
        <v>0</v>
      </c>
      <c r="B662" s="34"/>
      <c r="C662" s="31">
        <f t="shared" si="10"/>
        <v>1000</v>
      </c>
      <c r="D662" s="34"/>
      <c r="E662" s="34">
        <f>Factures!E676</f>
        <v>0</v>
      </c>
      <c r="F662" s="190">
        <f>Factures!A676</f>
        <v>0</v>
      </c>
      <c r="G662" s="191">
        <f>Factures!B676</f>
        <v>0</v>
      </c>
      <c r="H662" s="194">
        <f>Factures!F676</f>
        <v>0</v>
      </c>
      <c r="I662" s="34">
        <f>Factures!N676</f>
        <v>0</v>
      </c>
      <c r="J662" s="198"/>
      <c r="K662" s="192">
        <f>Factures!O676</f>
        <v>0</v>
      </c>
      <c r="L662" s="192"/>
      <c r="M662" s="198">
        <f ca="1">Factures!B$13</f>
        <v>46067</v>
      </c>
      <c r="N662" s="193" t="str">
        <f>Factures!A$11</f>
        <v>Facture</v>
      </c>
      <c r="O662" s="192"/>
      <c r="P662" s="192"/>
      <c r="Q662" s="192"/>
      <c r="R662" s="198"/>
      <c r="S662" s="193"/>
      <c r="T662" s="193"/>
    </row>
    <row r="663" s="179" customFormat="1" hidden="1" spans="1:20">
      <c r="A663" s="193">
        <f>Factures!C677</f>
        <v>0</v>
      </c>
      <c r="B663" s="34"/>
      <c r="C663" s="31">
        <f t="shared" si="10"/>
        <v>1000</v>
      </c>
      <c r="D663" s="34"/>
      <c r="E663" s="34">
        <f>Factures!E677</f>
        <v>0</v>
      </c>
      <c r="F663" s="190">
        <f>Factures!A677</f>
        <v>0</v>
      </c>
      <c r="G663" s="191">
        <f>Factures!B677</f>
        <v>0</v>
      </c>
      <c r="H663" s="194">
        <f>Factures!F677</f>
        <v>0</v>
      </c>
      <c r="I663" s="34">
        <f>Factures!N677</f>
        <v>0</v>
      </c>
      <c r="J663" s="198"/>
      <c r="K663" s="192">
        <f>Factures!O677</f>
        <v>0</v>
      </c>
      <c r="L663" s="192"/>
      <c r="M663" s="198">
        <f ca="1">Factures!B$13</f>
        <v>46067</v>
      </c>
      <c r="N663" s="193" t="str">
        <f>Factures!A$11</f>
        <v>Facture</v>
      </c>
      <c r="O663" s="192"/>
      <c r="P663" s="192"/>
      <c r="Q663" s="192"/>
      <c r="R663" s="198"/>
      <c r="S663" s="193"/>
      <c r="T663" s="193"/>
    </row>
    <row r="664" s="179" customFormat="1" hidden="1" spans="1:20">
      <c r="A664" s="193">
        <f>Factures!C678</f>
        <v>0</v>
      </c>
      <c r="B664" s="34"/>
      <c r="C664" s="31">
        <f t="shared" si="10"/>
        <v>1000</v>
      </c>
      <c r="D664" s="34"/>
      <c r="E664" s="34">
        <f>Factures!E678</f>
        <v>0</v>
      </c>
      <c r="F664" s="190">
        <f>Factures!A678</f>
        <v>0</v>
      </c>
      <c r="G664" s="191">
        <f>Factures!B678</f>
        <v>0</v>
      </c>
      <c r="H664" s="194">
        <f>Factures!F678</f>
        <v>0</v>
      </c>
      <c r="I664" s="34">
        <f>Factures!N678</f>
        <v>0</v>
      </c>
      <c r="J664" s="198"/>
      <c r="K664" s="192">
        <f>Factures!O678</f>
        <v>0</v>
      </c>
      <c r="L664" s="192"/>
      <c r="M664" s="198">
        <f ca="1">Factures!B$13</f>
        <v>46067</v>
      </c>
      <c r="N664" s="193" t="str">
        <f>Factures!A$11</f>
        <v>Facture</v>
      </c>
      <c r="O664" s="192"/>
      <c r="P664" s="192"/>
      <c r="Q664" s="192"/>
      <c r="R664" s="198"/>
      <c r="S664" s="193"/>
      <c r="T664" s="193"/>
    </row>
    <row r="665" s="179" customFormat="1" hidden="1" spans="1:20">
      <c r="A665" s="193">
        <f>Factures!C679</f>
        <v>0</v>
      </c>
      <c r="B665" s="34"/>
      <c r="C665" s="31">
        <f t="shared" si="10"/>
        <v>1000</v>
      </c>
      <c r="D665" s="34"/>
      <c r="E665" s="34">
        <f>Factures!E679</f>
        <v>0</v>
      </c>
      <c r="F665" s="190">
        <f>Factures!A679</f>
        <v>0</v>
      </c>
      <c r="G665" s="191">
        <f>Factures!B679</f>
        <v>0</v>
      </c>
      <c r="H665" s="194">
        <f>Factures!F679</f>
        <v>0</v>
      </c>
      <c r="I665" s="34">
        <f>Factures!N679</f>
        <v>0</v>
      </c>
      <c r="J665" s="198"/>
      <c r="K665" s="192">
        <f>Factures!O679</f>
        <v>0</v>
      </c>
      <c r="L665" s="192"/>
      <c r="M665" s="198">
        <f ca="1">Factures!B$13</f>
        <v>46067</v>
      </c>
      <c r="N665" s="193" t="str">
        <f>Factures!A$11</f>
        <v>Facture</v>
      </c>
      <c r="O665" s="192"/>
      <c r="P665" s="192"/>
      <c r="Q665" s="192"/>
      <c r="R665" s="198"/>
      <c r="S665" s="193"/>
      <c r="T665" s="193"/>
    </row>
    <row r="666" s="179" customFormat="1" hidden="1" spans="1:20">
      <c r="A666" s="193">
        <f>Factures!C680</f>
        <v>0</v>
      </c>
      <c r="B666" s="34"/>
      <c r="C666" s="31">
        <f t="shared" si="10"/>
        <v>1000</v>
      </c>
      <c r="D666" s="34"/>
      <c r="E666" s="34">
        <f>Factures!E680</f>
        <v>0</v>
      </c>
      <c r="F666" s="190">
        <f>Factures!A680</f>
        <v>0</v>
      </c>
      <c r="G666" s="191">
        <f>Factures!B680</f>
        <v>0</v>
      </c>
      <c r="H666" s="194">
        <f>Factures!F680</f>
        <v>0</v>
      </c>
      <c r="I666" s="34">
        <f>Factures!N680</f>
        <v>0</v>
      </c>
      <c r="J666" s="198"/>
      <c r="K666" s="192">
        <f>Factures!O680</f>
        <v>0</v>
      </c>
      <c r="L666" s="192"/>
      <c r="M666" s="198">
        <f ca="1">Factures!B$13</f>
        <v>46067</v>
      </c>
      <c r="N666" s="193" t="str">
        <f>Factures!A$11</f>
        <v>Facture</v>
      </c>
      <c r="O666" s="192"/>
      <c r="P666" s="192"/>
      <c r="Q666" s="192"/>
      <c r="R666" s="198"/>
      <c r="S666" s="193"/>
      <c r="T666" s="193"/>
    </row>
    <row r="667" s="179" customFormat="1" hidden="1" spans="1:20">
      <c r="A667" s="193">
        <f>Factures!C681</f>
        <v>0</v>
      </c>
      <c r="B667" s="34"/>
      <c r="C667" s="31">
        <f t="shared" si="10"/>
        <v>1000</v>
      </c>
      <c r="D667" s="34"/>
      <c r="E667" s="34">
        <f>Factures!E681</f>
        <v>0</v>
      </c>
      <c r="F667" s="190">
        <f>Factures!A681</f>
        <v>0</v>
      </c>
      <c r="G667" s="191">
        <f>Factures!B681</f>
        <v>0</v>
      </c>
      <c r="H667" s="194">
        <f>Factures!F681</f>
        <v>0</v>
      </c>
      <c r="I667" s="34">
        <f>Factures!N681</f>
        <v>0</v>
      </c>
      <c r="J667" s="198"/>
      <c r="K667" s="192">
        <f>Factures!O681</f>
        <v>0</v>
      </c>
      <c r="L667" s="192"/>
      <c r="M667" s="198">
        <f ca="1">Factures!B$13</f>
        <v>46067</v>
      </c>
      <c r="N667" s="193" t="str">
        <f>Factures!A$11</f>
        <v>Facture</v>
      </c>
      <c r="O667" s="192"/>
      <c r="P667" s="192"/>
      <c r="Q667" s="192"/>
      <c r="R667" s="198"/>
      <c r="S667" s="193"/>
      <c r="T667" s="193"/>
    </row>
    <row r="668" s="179" customFormat="1" hidden="1" spans="1:20">
      <c r="A668" s="193">
        <f>Factures!C682</f>
        <v>0</v>
      </c>
      <c r="B668" s="34"/>
      <c r="C668" s="31">
        <f t="shared" si="10"/>
        <v>1000</v>
      </c>
      <c r="D668" s="34"/>
      <c r="E668" s="34">
        <f>Factures!E682</f>
        <v>0</v>
      </c>
      <c r="F668" s="190">
        <f>Factures!A682</f>
        <v>0</v>
      </c>
      <c r="G668" s="191">
        <f>Factures!B682</f>
        <v>0</v>
      </c>
      <c r="H668" s="194">
        <f>Factures!F682</f>
        <v>0</v>
      </c>
      <c r="I668" s="34">
        <f>Factures!N682</f>
        <v>0</v>
      </c>
      <c r="J668" s="198"/>
      <c r="K668" s="192">
        <f>Factures!O682</f>
        <v>0</v>
      </c>
      <c r="L668" s="192"/>
      <c r="M668" s="198">
        <f ca="1">Factures!B$13</f>
        <v>46067</v>
      </c>
      <c r="N668" s="193" t="str">
        <f>Factures!A$11</f>
        <v>Facture</v>
      </c>
      <c r="O668" s="192"/>
      <c r="P668" s="192"/>
      <c r="Q668" s="192"/>
      <c r="R668" s="198"/>
      <c r="S668" s="193"/>
      <c r="T668" s="193"/>
    </row>
    <row r="669" s="179" customFormat="1" hidden="1" spans="1:20">
      <c r="A669" s="193">
        <f>Factures!C683</f>
        <v>0</v>
      </c>
      <c r="B669" s="34"/>
      <c r="C669" s="31">
        <f t="shared" si="10"/>
        <v>1000</v>
      </c>
      <c r="D669" s="34"/>
      <c r="E669" s="34">
        <f>Factures!E683</f>
        <v>0</v>
      </c>
      <c r="F669" s="190">
        <f>Factures!A683</f>
        <v>0</v>
      </c>
      <c r="G669" s="191">
        <f>Factures!B683</f>
        <v>0</v>
      </c>
      <c r="H669" s="194">
        <f>Factures!F683</f>
        <v>0</v>
      </c>
      <c r="I669" s="34">
        <f>Factures!N683</f>
        <v>0</v>
      </c>
      <c r="J669" s="198"/>
      <c r="K669" s="192">
        <f>Factures!O683</f>
        <v>0</v>
      </c>
      <c r="L669" s="192"/>
      <c r="M669" s="198">
        <f ca="1">Factures!B$13</f>
        <v>46067</v>
      </c>
      <c r="N669" s="193" t="str">
        <f>Factures!A$11</f>
        <v>Facture</v>
      </c>
      <c r="O669" s="192"/>
      <c r="P669" s="192"/>
      <c r="Q669" s="192"/>
      <c r="R669" s="198"/>
      <c r="S669" s="193"/>
      <c r="T669" s="193"/>
    </row>
    <row r="670" s="179" customFormat="1" hidden="1" spans="1:20">
      <c r="A670" s="193">
        <f>Factures!C684</f>
        <v>0</v>
      </c>
      <c r="B670" s="34"/>
      <c r="C670" s="31">
        <f t="shared" si="10"/>
        <v>1000</v>
      </c>
      <c r="D670" s="34"/>
      <c r="E670" s="34">
        <f>Factures!E684</f>
        <v>0</v>
      </c>
      <c r="F670" s="190">
        <f>Factures!A684</f>
        <v>0</v>
      </c>
      <c r="G670" s="191">
        <f>Factures!B684</f>
        <v>0</v>
      </c>
      <c r="H670" s="194">
        <f>Factures!F684</f>
        <v>0</v>
      </c>
      <c r="I670" s="34">
        <f>Factures!N684</f>
        <v>0</v>
      </c>
      <c r="J670" s="198"/>
      <c r="K670" s="192">
        <f>Factures!O684</f>
        <v>0</v>
      </c>
      <c r="L670" s="192"/>
      <c r="M670" s="198">
        <f ca="1">Factures!B$13</f>
        <v>46067</v>
      </c>
      <c r="N670" s="193" t="str">
        <f>Factures!A$11</f>
        <v>Facture</v>
      </c>
      <c r="O670" s="192"/>
      <c r="P670" s="192"/>
      <c r="Q670" s="192"/>
      <c r="R670" s="198"/>
      <c r="S670" s="193"/>
      <c r="T670" s="193"/>
    </row>
    <row r="671" s="179" customFormat="1" hidden="1" spans="1:20">
      <c r="A671" s="193">
        <f>Factures!C685</f>
        <v>0</v>
      </c>
      <c r="B671" s="34"/>
      <c r="C671" s="31">
        <f t="shared" si="10"/>
        <v>1000</v>
      </c>
      <c r="D671" s="34"/>
      <c r="E671" s="34">
        <f>Factures!E685</f>
        <v>0</v>
      </c>
      <c r="F671" s="190">
        <f>Factures!A685</f>
        <v>0</v>
      </c>
      <c r="G671" s="191">
        <f>Factures!B685</f>
        <v>0</v>
      </c>
      <c r="H671" s="194">
        <f>Factures!F685</f>
        <v>0</v>
      </c>
      <c r="I671" s="34">
        <f>Factures!N685</f>
        <v>0</v>
      </c>
      <c r="J671" s="198"/>
      <c r="K671" s="192">
        <f>Factures!O685</f>
        <v>0</v>
      </c>
      <c r="L671" s="192"/>
      <c r="M671" s="198">
        <f ca="1">Factures!B$13</f>
        <v>46067</v>
      </c>
      <c r="N671" s="193" t="str">
        <f>Factures!A$11</f>
        <v>Facture</v>
      </c>
      <c r="O671" s="192"/>
      <c r="P671" s="192"/>
      <c r="Q671" s="192"/>
      <c r="R671" s="198"/>
      <c r="S671" s="193"/>
      <c r="T671" s="193"/>
    </row>
    <row r="672" s="179" customFormat="1" hidden="1" spans="1:20">
      <c r="A672" s="193">
        <f>Factures!C686</f>
        <v>0</v>
      </c>
      <c r="B672" s="34"/>
      <c r="C672" s="31">
        <f t="shared" si="10"/>
        <v>1000</v>
      </c>
      <c r="D672" s="34"/>
      <c r="E672" s="34">
        <f>Factures!E686</f>
        <v>0</v>
      </c>
      <c r="F672" s="190">
        <f>Factures!A686</f>
        <v>0</v>
      </c>
      <c r="G672" s="191">
        <f>Factures!B686</f>
        <v>0</v>
      </c>
      <c r="H672" s="194">
        <f>Factures!F686</f>
        <v>0</v>
      </c>
      <c r="I672" s="34">
        <f>Factures!N686</f>
        <v>0</v>
      </c>
      <c r="J672" s="198"/>
      <c r="K672" s="192">
        <f>Factures!O686</f>
        <v>0</v>
      </c>
      <c r="L672" s="192"/>
      <c r="M672" s="198">
        <f ca="1">Factures!B$13</f>
        <v>46067</v>
      </c>
      <c r="N672" s="193" t="str">
        <f>Factures!A$11</f>
        <v>Facture</v>
      </c>
      <c r="O672" s="192"/>
      <c r="P672" s="192"/>
      <c r="Q672" s="192"/>
      <c r="R672" s="198"/>
      <c r="S672" s="193"/>
      <c r="T672" s="193"/>
    </row>
    <row r="673" s="179" customFormat="1" hidden="1" spans="1:20">
      <c r="A673" s="193">
        <f>Factures!C687</f>
        <v>0</v>
      </c>
      <c r="B673" s="34"/>
      <c r="C673" s="31">
        <f t="shared" si="10"/>
        <v>1000</v>
      </c>
      <c r="D673" s="34"/>
      <c r="E673" s="34">
        <f>Factures!E687</f>
        <v>0</v>
      </c>
      <c r="F673" s="190">
        <f>Factures!A687</f>
        <v>0</v>
      </c>
      <c r="G673" s="191">
        <f>Factures!B687</f>
        <v>0</v>
      </c>
      <c r="H673" s="194">
        <f>Factures!F687</f>
        <v>0</v>
      </c>
      <c r="I673" s="34">
        <f>Factures!N687</f>
        <v>0</v>
      </c>
      <c r="J673" s="198"/>
      <c r="K673" s="192">
        <f>Factures!O687</f>
        <v>0</v>
      </c>
      <c r="L673" s="192"/>
      <c r="M673" s="198">
        <f ca="1">Factures!B$13</f>
        <v>46067</v>
      </c>
      <c r="N673" s="193" t="str">
        <f>Factures!A$11</f>
        <v>Facture</v>
      </c>
      <c r="O673" s="192"/>
      <c r="P673" s="192"/>
      <c r="Q673" s="192"/>
      <c r="R673" s="198"/>
      <c r="S673" s="193"/>
      <c r="T673" s="193"/>
    </row>
    <row r="674" s="179" customFormat="1" hidden="1" spans="1:20">
      <c r="A674" s="193">
        <f>Factures!C688</f>
        <v>0</v>
      </c>
      <c r="B674" s="34"/>
      <c r="C674" s="31">
        <f t="shared" si="10"/>
        <v>1000</v>
      </c>
      <c r="D674" s="34"/>
      <c r="E674" s="34">
        <f>Factures!E688</f>
        <v>0</v>
      </c>
      <c r="F674" s="190">
        <f>Factures!A688</f>
        <v>0</v>
      </c>
      <c r="G674" s="191">
        <f>Factures!B688</f>
        <v>0</v>
      </c>
      <c r="H674" s="194">
        <f>Factures!F688</f>
        <v>0</v>
      </c>
      <c r="I674" s="34">
        <f>Factures!N688</f>
        <v>0</v>
      </c>
      <c r="J674" s="198"/>
      <c r="K674" s="192">
        <f>Factures!O688</f>
        <v>0</v>
      </c>
      <c r="L674" s="192"/>
      <c r="M674" s="198">
        <f ca="1">Factures!B$13</f>
        <v>46067</v>
      </c>
      <c r="N674" s="193" t="str">
        <f>Factures!A$11</f>
        <v>Facture</v>
      </c>
      <c r="O674" s="192"/>
      <c r="P674" s="192"/>
      <c r="Q674" s="192"/>
      <c r="R674" s="198"/>
      <c r="S674" s="193"/>
      <c r="T674" s="193"/>
    </row>
    <row r="675" s="179" customFormat="1" hidden="1" spans="1:20">
      <c r="A675" s="193">
        <f>Factures!C689</f>
        <v>0</v>
      </c>
      <c r="B675" s="34"/>
      <c r="C675" s="31">
        <f t="shared" si="10"/>
        <v>1000</v>
      </c>
      <c r="D675" s="34"/>
      <c r="E675" s="34">
        <f>Factures!E689</f>
        <v>0</v>
      </c>
      <c r="F675" s="190">
        <f>Factures!A689</f>
        <v>0</v>
      </c>
      <c r="G675" s="191">
        <f>Factures!B689</f>
        <v>0</v>
      </c>
      <c r="H675" s="194">
        <f>Factures!F689</f>
        <v>0</v>
      </c>
      <c r="I675" s="34">
        <f>Factures!N689</f>
        <v>0</v>
      </c>
      <c r="J675" s="198"/>
      <c r="K675" s="192">
        <f>Factures!O689</f>
        <v>0</v>
      </c>
      <c r="L675" s="192"/>
      <c r="M675" s="198">
        <f ca="1">Factures!B$13</f>
        <v>46067</v>
      </c>
      <c r="N675" s="193" t="str">
        <f>Factures!A$11</f>
        <v>Facture</v>
      </c>
      <c r="O675" s="192"/>
      <c r="P675" s="192"/>
      <c r="Q675" s="192"/>
      <c r="R675" s="198"/>
      <c r="S675" s="193"/>
      <c r="T675" s="193"/>
    </row>
    <row r="676" s="179" customFormat="1" hidden="1" spans="1:20">
      <c r="A676" s="193">
        <f>Factures!C690</f>
        <v>0</v>
      </c>
      <c r="B676" s="34"/>
      <c r="C676" s="31">
        <f t="shared" si="10"/>
        <v>1000</v>
      </c>
      <c r="D676" s="34"/>
      <c r="E676" s="34">
        <f>Factures!E690</f>
        <v>0</v>
      </c>
      <c r="F676" s="190">
        <f>Factures!A690</f>
        <v>0</v>
      </c>
      <c r="G676" s="191">
        <f>Factures!B690</f>
        <v>0</v>
      </c>
      <c r="H676" s="194">
        <f>Factures!F690</f>
        <v>0</v>
      </c>
      <c r="I676" s="34">
        <f>Factures!N690</f>
        <v>0</v>
      </c>
      <c r="J676" s="198"/>
      <c r="K676" s="192">
        <f>Factures!O690</f>
        <v>0</v>
      </c>
      <c r="L676" s="192"/>
      <c r="M676" s="198">
        <f ca="1">Factures!B$13</f>
        <v>46067</v>
      </c>
      <c r="N676" s="193" t="str">
        <f>Factures!A$11</f>
        <v>Facture</v>
      </c>
      <c r="O676" s="192"/>
      <c r="P676" s="192"/>
      <c r="Q676" s="192"/>
      <c r="R676" s="198"/>
      <c r="S676" s="193"/>
      <c r="T676" s="193"/>
    </row>
    <row r="677" s="179" customFormat="1" hidden="1" spans="1:20">
      <c r="A677" s="193">
        <f>Factures!C691</f>
        <v>0</v>
      </c>
      <c r="B677" s="34"/>
      <c r="C677" s="31">
        <f t="shared" si="10"/>
        <v>1000</v>
      </c>
      <c r="D677" s="34"/>
      <c r="E677" s="34">
        <f>Factures!E691</f>
        <v>0</v>
      </c>
      <c r="F677" s="190">
        <f>Factures!A691</f>
        <v>0</v>
      </c>
      <c r="G677" s="191">
        <f>Factures!B691</f>
        <v>0</v>
      </c>
      <c r="H677" s="194">
        <f>Factures!F691</f>
        <v>0</v>
      </c>
      <c r="I677" s="34">
        <f>Factures!N691</f>
        <v>0</v>
      </c>
      <c r="J677" s="198"/>
      <c r="K677" s="192">
        <f>Factures!O691</f>
        <v>0</v>
      </c>
      <c r="L677" s="192"/>
      <c r="M677" s="198">
        <f ca="1">Factures!B$13</f>
        <v>46067</v>
      </c>
      <c r="N677" s="193" t="str">
        <f>Factures!A$11</f>
        <v>Facture</v>
      </c>
      <c r="O677" s="192"/>
      <c r="P677" s="192"/>
      <c r="Q677" s="192"/>
      <c r="R677" s="198"/>
      <c r="S677" s="193"/>
      <c r="T677" s="193"/>
    </row>
    <row r="678" s="179" customFormat="1" hidden="1" spans="1:20">
      <c r="A678" s="193">
        <f>Factures!C692</f>
        <v>0</v>
      </c>
      <c r="B678" s="34"/>
      <c r="C678" s="31">
        <f t="shared" si="10"/>
        <v>1000</v>
      </c>
      <c r="D678" s="34"/>
      <c r="E678" s="34">
        <f>Factures!E692</f>
        <v>0</v>
      </c>
      <c r="F678" s="190">
        <f>Factures!A692</f>
        <v>0</v>
      </c>
      <c r="G678" s="191">
        <f>Factures!B692</f>
        <v>0</v>
      </c>
      <c r="H678" s="194">
        <f>Factures!F692</f>
        <v>0</v>
      </c>
      <c r="I678" s="34">
        <f>Factures!N692</f>
        <v>0</v>
      </c>
      <c r="J678" s="198"/>
      <c r="K678" s="192">
        <f>Factures!O692</f>
        <v>0</v>
      </c>
      <c r="L678" s="192"/>
      <c r="M678" s="198">
        <f ca="1">Factures!B$13</f>
        <v>46067</v>
      </c>
      <c r="N678" s="193" t="str">
        <f>Factures!A$11</f>
        <v>Facture</v>
      </c>
      <c r="O678" s="192"/>
      <c r="P678" s="192"/>
      <c r="Q678" s="192"/>
      <c r="R678" s="198"/>
      <c r="S678" s="193"/>
      <c r="T678" s="193"/>
    </row>
    <row r="679" s="179" customFormat="1" hidden="1" spans="1:20">
      <c r="A679" s="193">
        <f>Factures!C693</f>
        <v>0</v>
      </c>
      <c r="B679" s="34"/>
      <c r="C679" s="31">
        <f t="shared" si="10"/>
        <v>1000</v>
      </c>
      <c r="D679" s="34"/>
      <c r="E679" s="34">
        <f>Factures!E693</f>
        <v>0</v>
      </c>
      <c r="F679" s="190">
        <f>Factures!A693</f>
        <v>0</v>
      </c>
      <c r="G679" s="191">
        <f>Factures!B693</f>
        <v>0</v>
      </c>
      <c r="H679" s="194">
        <f>Factures!F693</f>
        <v>0</v>
      </c>
      <c r="I679" s="34">
        <f>Factures!N693</f>
        <v>0</v>
      </c>
      <c r="J679" s="198"/>
      <c r="K679" s="192">
        <f>Factures!O693</f>
        <v>0</v>
      </c>
      <c r="L679" s="192"/>
      <c r="M679" s="198">
        <f ca="1">Factures!B$13</f>
        <v>46067</v>
      </c>
      <c r="N679" s="193" t="str">
        <f>Factures!A$11</f>
        <v>Facture</v>
      </c>
      <c r="O679" s="192"/>
      <c r="P679" s="192"/>
      <c r="Q679" s="192"/>
      <c r="R679" s="198"/>
      <c r="S679" s="193"/>
      <c r="T679" s="193"/>
    </row>
    <row r="680" s="179" customFormat="1" hidden="1" spans="1:20">
      <c r="A680" s="193">
        <f>Factures!C694</f>
        <v>0</v>
      </c>
      <c r="B680" s="34"/>
      <c r="C680" s="31">
        <f t="shared" si="10"/>
        <v>1000</v>
      </c>
      <c r="D680" s="34"/>
      <c r="E680" s="34">
        <f>Factures!E694</f>
        <v>0</v>
      </c>
      <c r="F680" s="190">
        <f>Factures!A694</f>
        <v>0</v>
      </c>
      <c r="G680" s="191">
        <f>Factures!B694</f>
        <v>0</v>
      </c>
      <c r="H680" s="194">
        <f>Factures!F694</f>
        <v>0</v>
      </c>
      <c r="I680" s="34">
        <f>Factures!N694</f>
        <v>0</v>
      </c>
      <c r="J680" s="198"/>
      <c r="K680" s="192">
        <f>Factures!O694</f>
        <v>0</v>
      </c>
      <c r="L680" s="192"/>
      <c r="M680" s="198">
        <f ca="1">Factures!B$13</f>
        <v>46067</v>
      </c>
      <c r="N680" s="193" t="str">
        <f>Factures!A$11</f>
        <v>Facture</v>
      </c>
      <c r="O680" s="192"/>
      <c r="P680" s="192"/>
      <c r="Q680" s="192"/>
      <c r="R680" s="198"/>
      <c r="S680" s="193"/>
      <c r="T680" s="193"/>
    </row>
    <row r="681" s="179" customFormat="1" hidden="1" spans="1:20">
      <c r="A681" s="193">
        <f>Factures!C695</f>
        <v>0</v>
      </c>
      <c r="B681" s="34"/>
      <c r="C681" s="31">
        <f t="shared" si="10"/>
        <v>1000</v>
      </c>
      <c r="D681" s="34"/>
      <c r="E681" s="34">
        <f>Factures!E695</f>
        <v>0</v>
      </c>
      <c r="F681" s="190">
        <f>Factures!A695</f>
        <v>0</v>
      </c>
      <c r="G681" s="191">
        <f>Factures!B695</f>
        <v>0</v>
      </c>
      <c r="H681" s="194">
        <f>Factures!F695</f>
        <v>0</v>
      </c>
      <c r="I681" s="34">
        <f>Factures!N695</f>
        <v>0</v>
      </c>
      <c r="J681" s="198"/>
      <c r="K681" s="192">
        <f>Factures!O695</f>
        <v>0</v>
      </c>
      <c r="L681" s="192"/>
      <c r="M681" s="198">
        <f ca="1">Factures!B$13</f>
        <v>46067</v>
      </c>
      <c r="N681" s="193" t="str">
        <f>Factures!A$11</f>
        <v>Facture</v>
      </c>
      <c r="O681" s="192"/>
      <c r="P681" s="192"/>
      <c r="Q681" s="192"/>
      <c r="R681" s="198"/>
      <c r="S681" s="193"/>
      <c r="T681" s="193"/>
    </row>
    <row r="682" s="179" customFormat="1" hidden="1" spans="1:20">
      <c r="A682" s="193">
        <f>Factures!C696</f>
        <v>0</v>
      </c>
      <c r="B682" s="34"/>
      <c r="C682" s="31">
        <f t="shared" si="10"/>
        <v>1000</v>
      </c>
      <c r="D682" s="34"/>
      <c r="E682" s="34">
        <f>Factures!E696</f>
        <v>0</v>
      </c>
      <c r="F682" s="190">
        <f>Factures!A696</f>
        <v>0</v>
      </c>
      <c r="G682" s="191">
        <f>Factures!B696</f>
        <v>0</v>
      </c>
      <c r="H682" s="194">
        <f>Factures!F696</f>
        <v>0</v>
      </c>
      <c r="I682" s="34">
        <f>Factures!N696</f>
        <v>0</v>
      </c>
      <c r="J682" s="198"/>
      <c r="K682" s="192">
        <f>Factures!O696</f>
        <v>0</v>
      </c>
      <c r="L682" s="192"/>
      <c r="M682" s="198">
        <f ca="1">Factures!B$13</f>
        <v>46067</v>
      </c>
      <c r="N682" s="193" t="str">
        <f>Factures!A$11</f>
        <v>Facture</v>
      </c>
      <c r="O682" s="192"/>
      <c r="P682" s="192"/>
      <c r="Q682" s="192"/>
      <c r="R682" s="198"/>
      <c r="S682" s="193"/>
      <c r="T682" s="193"/>
    </row>
    <row r="683" s="179" customFormat="1" hidden="1" spans="1:20">
      <c r="A683" s="193">
        <f>Factures!C697</f>
        <v>0</v>
      </c>
      <c r="B683" s="34"/>
      <c r="C683" s="31">
        <f t="shared" si="10"/>
        <v>1000</v>
      </c>
      <c r="D683" s="34"/>
      <c r="E683" s="34">
        <f>Factures!E697</f>
        <v>0</v>
      </c>
      <c r="F683" s="190">
        <f>Factures!A697</f>
        <v>0</v>
      </c>
      <c r="G683" s="191">
        <f>Factures!B697</f>
        <v>0</v>
      </c>
      <c r="H683" s="194">
        <f>Factures!F697</f>
        <v>0</v>
      </c>
      <c r="I683" s="34">
        <f>Factures!N697</f>
        <v>0</v>
      </c>
      <c r="J683" s="198"/>
      <c r="K683" s="192">
        <f>Factures!O697</f>
        <v>0</v>
      </c>
      <c r="L683" s="192"/>
      <c r="M683" s="198">
        <f ca="1">Factures!B$13</f>
        <v>46067</v>
      </c>
      <c r="N683" s="193" t="str">
        <f>Factures!A$11</f>
        <v>Facture</v>
      </c>
      <c r="O683" s="192"/>
      <c r="P683" s="192"/>
      <c r="Q683" s="192"/>
      <c r="R683" s="198"/>
      <c r="S683" s="193"/>
      <c r="T683" s="193"/>
    </row>
    <row r="684" s="179" customFormat="1" hidden="1" spans="1:20">
      <c r="A684" s="193">
        <f>Factures!C698</f>
        <v>0</v>
      </c>
      <c r="B684" s="34"/>
      <c r="C684" s="31">
        <f t="shared" si="10"/>
        <v>1000</v>
      </c>
      <c r="D684" s="34"/>
      <c r="E684" s="34">
        <f>Factures!E698</f>
        <v>0</v>
      </c>
      <c r="F684" s="190">
        <f>Factures!A698</f>
        <v>0</v>
      </c>
      <c r="G684" s="191">
        <f>Factures!B698</f>
        <v>0</v>
      </c>
      <c r="H684" s="194">
        <f>Factures!F698</f>
        <v>0</v>
      </c>
      <c r="I684" s="34">
        <f>Factures!N698</f>
        <v>0</v>
      </c>
      <c r="J684" s="198"/>
      <c r="K684" s="192">
        <f>Factures!O698</f>
        <v>0</v>
      </c>
      <c r="L684" s="192"/>
      <c r="M684" s="198">
        <f ca="1">Factures!B$13</f>
        <v>46067</v>
      </c>
      <c r="N684" s="193" t="str">
        <f>Factures!A$11</f>
        <v>Facture</v>
      </c>
      <c r="O684" s="192"/>
      <c r="P684" s="192"/>
      <c r="Q684" s="192"/>
      <c r="R684" s="198"/>
      <c r="S684" s="193"/>
      <c r="T684" s="193"/>
    </row>
    <row r="685" s="179" customFormat="1" hidden="1" spans="1:20">
      <c r="A685" s="193">
        <f>Factures!C699</f>
        <v>0</v>
      </c>
      <c r="B685" s="34"/>
      <c r="C685" s="31">
        <f t="shared" si="10"/>
        <v>1000</v>
      </c>
      <c r="D685" s="34"/>
      <c r="E685" s="34">
        <f>Factures!E699</f>
        <v>0</v>
      </c>
      <c r="F685" s="190">
        <f>Factures!A699</f>
        <v>0</v>
      </c>
      <c r="G685" s="191">
        <f>Factures!B699</f>
        <v>0</v>
      </c>
      <c r="H685" s="194">
        <f>Factures!F699</f>
        <v>0</v>
      </c>
      <c r="I685" s="34">
        <f>Factures!N699</f>
        <v>0</v>
      </c>
      <c r="J685" s="198"/>
      <c r="K685" s="192">
        <f>Factures!O699</f>
        <v>0</v>
      </c>
      <c r="L685" s="192"/>
      <c r="M685" s="198">
        <f ca="1">Factures!B$13</f>
        <v>46067</v>
      </c>
      <c r="N685" s="193" t="str">
        <f>Factures!A$11</f>
        <v>Facture</v>
      </c>
      <c r="O685" s="192"/>
      <c r="P685" s="192"/>
      <c r="Q685" s="192"/>
      <c r="R685" s="198"/>
      <c r="S685" s="193"/>
      <c r="T685" s="193"/>
    </row>
    <row r="686" s="179" customFormat="1" hidden="1" spans="1:20">
      <c r="A686" s="193">
        <f>Factures!C700</f>
        <v>0</v>
      </c>
      <c r="B686" s="34"/>
      <c r="C686" s="31">
        <f t="shared" si="10"/>
        <v>1000</v>
      </c>
      <c r="D686" s="34"/>
      <c r="E686" s="34">
        <f>Factures!E700</f>
        <v>0</v>
      </c>
      <c r="F686" s="190">
        <f>Factures!A700</f>
        <v>0</v>
      </c>
      <c r="G686" s="191">
        <f>Factures!B700</f>
        <v>0</v>
      </c>
      <c r="H686" s="194">
        <f>Factures!F700</f>
        <v>0</v>
      </c>
      <c r="I686" s="34">
        <f>Factures!N700</f>
        <v>0</v>
      </c>
      <c r="J686" s="198"/>
      <c r="K686" s="192">
        <f>Factures!O700</f>
        <v>0</v>
      </c>
      <c r="L686" s="192"/>
      <c r="M686" s="198">
        <f ca="1">Factures!B$13</f>
        <v>46067</v>
      </c>
      <c r="N686" s="193" t="str">
        <f>Factures!A$11</f>
        <v>Facture</v>
      </c>
      <c r="O686" s="192"/>
      <c r="P686" s="192"/>
      <c r="Q686" s="192"/>
      <c r="R686" s="198"/>
      <c r="S686" s="193"/>
      <c r="T686" s="193"/>
    </row>
    <row r="687" s="179" customFormat="1" hidden="1" spans="1:20">
      <c r="A687" s="193">
        <f>Factures!C701</f>
        <v>0</v>
      </c>
      <c r="B687" s="34"/>
      <c r="C687" s="31">
        <f t="shared" si="10"/>
        <v>1000</v>
      </c>
      <c r="D687" s="34"/>
      <c r="E687" s="34">
        <f>Factures!E701</f>
        <v>0</v>
      </c>
      <c r="F687" s="190">
        <f>Factures!A701</f>
        <v>0</v>
      </c>
      <c r="G687" s="191">
        <f>Factures!B701</f>
        <v>0</v>
      </c>
      <c r="H687" s="194">
        <f>Factures!F701</f>
        <v>0</v>
      </c>
      <c r="I687" s="34">
        <f>Factures!N701</f>
        <v>0</v>
      </c>
      <c r="J687" s="198"/>
      <c r="K687" s="192">
        <f>Factures!O701</f>
        <v>0</v>
      </c>
      <c r="L687" s="192"/>
      <c r="M687" s="198">
        <f ca="1">Factures!B$13</f>
        <v>46067</v>
      </c>
      <c r="N687" s="193" t="str">
        <f>Factures!A$11</f>
        <v>Facture</v>
      </c>
      <c r="O687" s="192"/>
      <c r="P687" s="192"/>
      <c r="Q687" s="192"/>
      <c r="R687" s="198"/>
      <c r="S687" s="193"/>
      <c r="T687" s="193"/>
    </row>
    <row r="688" s="179" customFormat="1" hidden="1" spans="1:20">
      <c r="A688" s="193">
        <f>Factures!C702</f>
        <v>0</v>
      </c>
      <c r="B688" s="34"/>
      <c r="C688" s="31">
        <f t="shared" si="10"/>
        <v>1000</v>
      </c>
      <c r="D688" s="34"/>
      <c r="E688" s="34">
        <f>Factures!E702</f>
        <v>0</v>
      </c>
      <c r="F688" s="190">
        <f>Factures!A702</f>
        <v>0</v>
      </c>
      <c r="G688" s="191">
        <f>Factures!B702</f>
        <v>0</v>
      </c>
      <c r="H688" s="194">
        <f>Factures!F702</f>
        <v>0</v>
      </c>
      <c r="I688" s="34">
        <f>Factures!N702</f>
        <v>0</v>
      </c>
      <c r="J688" s="198"/>
      <c r="K688" s="192">
        <f>Factures!O702</f>
        <v>0</v>
      </c>
      <c r="L688" s="192"/>
      <c r="M688" s="198">
        <f ca="1">Factures!B$13</f>
        <v>46067</v>
      </c>
      <c r="N688" s="193" t="str">
        <f>Factures!A$11</f>
        <v>Facture</v>
      </c>
      <c r="O688" s="192"/>
      <c r="P688" s="192"/>
      <c r="Q688" s="192"/>
      <c r="R688" s="198"/>
      <c r="S688" s="193"/>
      <c r="T688" s="193"/>
    </row>
    <row r="689" s="179" customFormat="1" hidden="1" spans="1:20">
      <c r="A689" s="193">
        <f>Factures!C703</f>
        <v>0</v>
      </c>
      <c r="B689" s="34"/>
      <c r="C689" s="31">
        <f t="shared" si="10"/>
        <v>1000</v>
      </c>
      <c r="D689" s="34"/>
      <c r="E689" s="34">
        <f>Factures!E703</f>
        <v>0</v>
      </c>
      <c r="F689" s="190">
        <f>Factures!A703</f>
        <v>0</v>
      </c>
      <c r="G689" s="191">
        <f>Factures!B703</f>
        <v>0</v>
      </c>
      <c r="H689" s="194">
        <f>Factures!F703</f>
        <v>0</v>
      </c>
      <c r="I689" s="34">
        <f>Factures!N703</f>
        <v>0</v>
      </c>
      <c r="J689" s="198"/>
      <c r="K689" s="192">
        <f>Factures!O703</f>
        <v>0</v>
      </c>
      <c r="L689" s="192"/>
      <c r="M689" s="198">
        <f ca="1">Factures!B$13</f>
        <v>46067</v>
      </c>
      <c r="N689" s="193" t="str">
        <f>Factures!A$11</f>
        <v>Facture</v>
      </c>
      <c r="O689" s="192"/>
      <c r="P689" s="192"/>
      <c r="Q689" s="192"/>
      <c r="R689" s="198"/>
      <c r="S689" s="193"/>
      <c r="T689" s="193"/>
    </row>
    <row r="690" s="179" customFormat="1" hidden="1" spans="1:20">
      <c r="A690" s="193">
        <f>Factures!C704</f>
        <v>0</v>
      </c>
      <c r="B690" s="34"/>
      <c r="C690" s="31">
        <f t="shared" si="10"/>
        <v>1000</v>
      </c>
      <c r="D690" s="34"/>
      <c r="E690" s="34">
        <f>Factures!E704</f>
        <v>0</v>
      </c>
      <c r="F690" s="190">
        <f>Factures!A704</f>
        <v>0</v>
      </c>
      <c r="G690" s="191">
        <f>Factures!B704</f>
        <v>0</v>
      </c>
      <c r="H690" s="194">
        <f>Factures!F704</f>
        <v>0</v>
      </c>
      <c r="I690" s="34">
        <f>Factures!N704</f>
        <v>0</v>
      </c>
      <c r="J690" s="198"/>
      <c r="K690" s="192">
        <f>Factures!O704</f>
        <v>0</v>
      </c>
      <c r="L690" s="192"/>
      <c r="M690" s="198">
        <f ca="1">Factures!B$13</f>
        <v>46067</v>
      </c>
      <c r="N690" s="193" t="str">
        <f>Factures!A$11</f>
        <v>Facture</v>
      </c>
      <c r="O690" s="192"/>
      <c r="P690" s="192"/>
      <c r="Q690" s="192"/>
      <c r="R690" s="198"/>
      <c r="S690" s="193"/>
      <c r="T690" s="193"/>
    </row>
    <row r="691" s="179" customFormat="1" hidden="1" spans="1:20">
      <c r="A691" s="193">
        <f>Factures!C705</f>
        <v>0</v>
      </c>
      <c r="B691" s="34"/>
      <c r="C691" s="31">
        <f t="shared" si="10"/>
        <v>1000</v>
      </c>
      <c r="D691" s="34"/>
      <c r="E691" s="34">
        <f>Factures!E705</f>
        <v>0</v>
      </c>
      <c r="F691" s="190">
        <f>Factures!A705</f>
        <v>0</v>
      </c>
      <c r="G691" s="191">
        <f>Factures!B705</f>
        <v>0</v>
      </c>
      <c r="H691" s="194">
        <f>Factures!F705</f>
        <v>0</v>
      </c>
      <c r="I691" s="34">
        <f>Factures!N705</f>
        <v>0</v>
      </c>
      <c r="J691" s="198"/>
      <c r="K691" s="192">
        <f>Factures!O705</f>
        <v>0</v>
      </c>
      <c r="L691" s="192"/>
      <c r="M691" s="198">
        <f ca="1">Factures!B$13</f>
        <v>46067</v>
      </c>
      <c r="N691" s="193" t="str">
        <f>Factures!A$11</f>
        <v>Facture</v>
      </c>
      <c r="O691" s="192"/>
      <c r="P691" s="192"/>
      <c r="Q691" s="192"/>
      <c r="R691" s="198"/>
      <c r="S691" s="193"/>
      <c r="T691" s="193"/>
    </row>
    <row r="692" s="179" customFormat="1" hidden="1" spans="1:20">
      <c r="A692" s="193">
        <f>Factures!C706</f>
        <v>0</v>
      </c>
      <c r="B692" s="34"/>
      <c r="C692" s="31">
        <f t="shared" si="10"/>
        <v>1000</v>
      </c>
      <c r="D692" s="34"/>
      <c r="E692" s="34">
        <f>Factures!E706</f>
        <v>0</v>
      </c>
      <c r="F692" s="190">
        <f>Factures!A706</f>
        <v>0</v>
      </c>
      <c r="G692" s="191">
        <f>Factures!B706</f>
        <v>0</v>
      </c>
      <c r="H692" s="194">
        <f>Factures!F706</f>
        <v>0</v>
      </c>
      <c r="I692" s="34">
        <f>Factures!N706</f>
        <v>0</v>
      </c>
      <c r="J692" s="198"/>
      <c r="K692" s="192">
        <f>Factures!O706</f>
        <v>0</v>
      </c>
      <c r="L692" s="192"/>
      <c r="M692" s="198">
        <f ca="1">Factures!B$13</f>
        <v>46067</v>
      </c>
      <c r="N692" s="193" t="str">
        <f>Factures!A$11</f>
        <v>Facture</v>
      </c>
      <c r="O692" s="192"/>
      <c r="P692" s="192"/>
      <c r="Q692" s="192"/>
      <c r="R692" s="198"/>
      <c r="S692" s="193"/>
      <c r="T692" s="193"/>
    </row>
    <row r="693" s="179" customFormat="1" hidden="1" spans="1:20">
      <c r="A693" s="193">
        <f>Factures!C707</f>
        <v>0</v>
      </c>
      <c r="B693" s="34"/>
      <c r="C693" s="31">
        <f t="shared" si="10"/>
        <v>1000</v>
      </c>
      <c r="D693" s="34"/>
      <c r="E693" s="34">
        <f>Factures!E707</f>
        <v>0</v>
      </c>
      <c r="F693" s="190">
        <f>Factures!A707</f>
        <v>0</v>
      </c>
      <c r="G693" s="191">
        <f>Factures!B707</f>
        <v>0</v>
      </c>
      <c r="H693" s="194">
        <f>Factures!F707</f>
        <v>0</v>
      </c>
      <c r="I693" s="34">
        <f>Factures!N707</f>
        <v>0</v>
      </c>
      <c r="J693" s="198"/>
      <c r="K693" s="192">
        <f>Factures!O707</f>
        <v>0</v>
      </c>
      <c r="L693" s="192"/>
      <c r="M693" s="198">
        <f ca="1">Factures!B$13</f>
        <v>46067</v>
      </c>
      <c r="N693" s="193" t="str">
        <f>Factures!A$11</f>
        <v>Facture</v>
      </c>
      <c r="O693" s="192"/>
      <c r="P693" s="192"/>
      <c r="Q693" s="192"/>
      <c r="R693" s="198"/>
      <c r="S693" s="193"/>
      <c r="T693" s="193"/>
    </row>
    <row r="694" s="179" customFormat="1" hidden="1" spans="1:20">
      <c r="A694" s="193">
        <f>Factures!C708</f>
        <v>0</v>
      </c>
      <c r="B694" s="34"/>
      <c r="C694" s="31">
        <f t="shared" si="10"/>
        <v>1000</v>
      </c>
      <c r="D694" s="34"/>
      <c r="E694" s="34">
        <f>Factures!E708</f>
        <v>0</v>
      </c>
      <c r="F694" s="190">
        <f>Factures!A708</f>
        <v>0</v>
      </c>
      <c r="G694" s="191">
        <f>Factures!B708</f>
        <v>0</v>
      </c>
      <c r="H694" s="194">
        <f>Factures!F708</f>
        <v>0</v>
      </c>
      <c r="I694" s="34">
        <f>Factures!N708</f>
        <v>0</v>
      </c>
      <c r="J694" s="198"/>
      <c r="K694" s="192">
        <f>Factures!O708</f>
        <v>0</v>
      </c>
      <c r="L694" s="192"/>
      <c r="M694" s="198">
        <f ca="1">Factures!B$13</f>
        <v>46067</v>
      </c>
      <c r="N694" s="193" t="str">
        <f>Factures!A$11</f>
        <v>Facture</v>
      </c>
      <c r="O694" s="192"/>
      <c r="P694" s="192"/>
      <c r="Q694" s="192"/>
      <c r="R694" s="198"/>
      <c r="S694" s="193"/>
      <c r="T694" s="193"/>
    </row>
    <row r="695" s="179" customFormat="1" hidden="1" spans="1:20">
      <c r="A695" s="193">
        <f>Factures!C709</f>
        <v>0</v>
      </c>
      <c r="B695" s="34"/>
      <c r="C695" s="31">
        <f t="shared" si="10"/>
        <v>1000</v>
      </c>
      <c r="D695" s="34"/>
      <c r="E695" s="34">
        <f>Factures!E709</f>
        <v>0</v>
      </c>
      <c r="F695" s="190">
        <f>Factures!A709</f>
        <v>0</v>
      </c>
      <c r="G695" s="191">
        <f>Factures!B709</f>
        <v>0</v>
      </c>
      <c r="H695" s="194">
        <f>Factures!F709</f>
        <v>0</v>
      </c>
      <c r="I695" s="34">
        <f>Factures!N709</f>
        <v>0</v>
      </c>
      <c r="J695" s="198"/>
      <c r="K695" s="192">
        <f>Factures!O709</f>
        <v>0</v>
      </c>
      <c r="L695" s="192"/>
      <c r="M695" s="198">
        <f ca="1">Factures!B$13</f>
        <v>46067</v>
      </c>
      <c r="N695" s="193" t="str">
        <f>Factures!A$11</f>
        <v>Facture</v>
      </c>
      <c r="O695" s="192"/>
      <c r="P695" s="192"/>
      <c r="Q695" s="192"/>
      <c r="R695" s="198"/>
      <c r="S695" s="193"/>
      <c r="T695" s="193"/>
    </row>
    <row r="696" s="179" customFormat="1" hidden="1" spans="1:20">
      <c r="A696" s="193">
        <f>Factures!C710</f>
        <v>0</v>
      </c>
      <c r="B696" s="34"/>
      <c r="C696" s="31">
        <f t="shared" si="10"/>
        <v>1000</v>
      </c>
      <c r="D696" s="34"/>
      <c r="E696" s="34">
        <f>Factures!E710</f>
        <v>0</v>
      </c>
      <c r="F696" s="190">
        <f>Factures!A710</f>
        <v>0</v>
      </c>
      <c r="G696" s="191">
        <f>Factures!B710</f>
        <v>0</v>
      </c>
      <c r="H696" s="194">
        <f>Factures!F710</f>
        <v>0</v>
      </c>
      <c r="I696" s="34">
        <f>Factures!N710</f>
        <v>0</v>
      </c>
      <c r="J696" s="198"/>
      <c r="K696" s="192">
        <f>Factures!O710</f>
        <v>0</v>
      </c>
      <c r="L696" s="192"/>
      <c r="M696" s="198">
        <f ca="1">Factures!B$13</f>
        <v>46067</v>
      </c>
      <c r="N696" s="193" t="str">
        <f>Factures!A$11</f>
        <v>Facture</v>
      </c>
      <c r="O696" s="192"/>
      <c r="P696" s="192"/>
      <c r="Q696" s="192"/>
      <c r="R696" s="198"/>
      <c r="S696" s="193"/>
      <c r="T696" s="193"/>
    </row>
    <row r="697" s="179" customFormat="1" hidden="1" spans="1:20">
      <c r="A697" s="193">
        <f>Factures!C711</f>
        <v>0</v>
      </c>
      <c r="B697" s="34"/>
      <c r="C697" s="31">
        <f t="shared" si="10"/>
        <v>1000</v>
      </c>
      <c r="D697" s="34"/>
      <c r="E697" s="34">
        <f>Factures!E711</f>
        <v>0</v>
      </c>
      <c r="F697" s="190">
        <f>Factures!A711</f>
        <v>0</v>
      </c>
      <c r="G697" s="191">
        <f>Factures!B711</f>
        <v>0</v>
      </c>
      <c r="H697" s="194">
        <f>Factures!F711</f>
        <v>0</v>
      </c>
      <c r="I697" s="34">
        <f>Factures!N711</f>
        <v>0</v>
      </c>
      <c r="J697" s="198"/>
      <c r="K697" s="192">
        <f>Factures!O711</f>
        <v>0</v>
      </c>
      <c r="L697" s="192"/>
      <c r="M697" s="198">
        <f ca="1">Factures!B$13</f>
        <v>46067</v>
      </c>
      <c r="N697" s="193" t="str">
        <f>Factures!A$11</f>
        <v>Facture</v>
      </c>
      <c r="O697" s="192"/>
      <c r="P697" s="192"/>
      <c r="Q697" s="192"/>
      <c r="R697" s="198"/>
      <c r="S697" s="193"/>
      <c r="T697" s="193"/>
    </row>
    <row r="698" s="179" customFormat="1" hidden="1" spans="1:20">
      <c r="A698" s="193">
        <f>Factures!C712</f>
        <v>0</v>
      </c>
      <c r="B698" s="34"/>
      <c r="C698" s="31">
        <f t="shared" si="10"/>
        <v>1000</v>
      </c>
      <c r="D698" s="34"/>
      <c r="E698" s="34">
        <f>Factures!E712</f>
        <v>0</v>
      </c>
      <c r="F698" s="190">
        <f>Factures!A712</f>
        <v>0</v>
      </c>
      <c r="G698" s="191">
        <f>Factures!B712</f>
        <v>0</v>
      </c>
      <c r="H698" s="194">
        <f>Factures!F712</f>
        <v>0</v>
      </c>
      <c r="I698" s="34">
        <f>Factures!N712</f>
        <v>0</v>
      </c>
      <c r="J698" s="198"/>
      <c r="K698" s="192">
        <f>Factures!O712</f>
        <v>0</v>
      </c>
      <c r="L698" s="192"/>
      <c r="M698" s="198">
        <f ca="1">Factures!B$13</f>
        <v>46067</v>
      </c>
      <c r="N698" s="193" t="str">
        <f>Factures!A$11</f>
        <v>Facture</v>
      </c>
      <c r="O698" s="192"/>
      <c r="P698" s="192"/>
      <c r="Q698" s="192"/>
      <c r="R698" s="198"/>
      <c r="S698" s="193"/>
      <c r="T698" s="193"/>
    </row>
    <row r="699" s="179" customFormat="1" hidden="1" spans="1:20">
      <c r="A699" s="193">
        <f>Factures!C713</f>
        <v>0</v>
      </c>
      <c r="B699" s="34"/>
      <c r="C699" s="31">
        <f t="shared" si="10"/>
        <v>1000</v>
      </c>
      <c r="D699" s="34"/>
      <c r="E699" s="34">
        <f>Factures!E713</f>
        <v>0</v>
      </c>
      <c r="F699" s="190">
        <f>Factures!A713</f>
        <v>0</v>
      </c>
      <c r="G699" s="191">
        <f>Factures!B713</f>
        <v>0</v>
      </c>
      <c r="H699" s="194">
        <f>Factures!F713</f>
        <v>0</v>
      </c>
      <c r="I699" s="34">
        <f>Factures!N713</f>
        <v>0</v>
      </c>
      <c r="J699" s="198"/>
      <c r="K699" s="192">
        <f>Factures!O713</f>
        <v>0</v>
      </c>
      <c r="L699" s="192"/>
      <c r="M699" s="198">
        <f ca="1">Factures!B$13</f>
        <v>46067</v>
      </c>
      <c r="N699" s="193" t="str">
        <f>Factures!A$11</f>
        <v>Facture</v>
      </c>
      <c r="O699" s="192"/>
      <c r="P699" s="192"/>
      <c r="Q699" s="192"/>
      <c r="R699" s="198"/>
      <c r="S699" s="193"/>
      <c r="T699" s="193"/>
    </row>
    <row r="700" s="179" customFormat="1" hidden="1" spans="1:20">
      <c r="A700" s="193">
        <f>Factures!C714</f>
        <v>0</v>
      </c>
      <c r="B700" s="34"/>
      <c r="C700" s="31">
        <f t="shared" si="10"/>
        <v>1000</v>
      </c>
      <c r="D700" s="34"/>
      <c r="E700" s="34">
        <f>Factures!E714</f>
        <v>0</v>
      </c>
      <c r="F700" s="190">
        <f>Factures!A714</f>
        <v>0</v>
      </c>
      <c r="G700" s="191">
        <f>Factures!B714</f>
        <v>0</v>
      </c>
      <c r="H700" s="194">
        <f>Factures!F714</f>
        <v>0</v>
      </c>
      <c r="I700" s="34">
        <f>Factures!N714</f>
        <v>0</v>
      </c>
      <c r="J700" s="198"/>
      <c r="K700" s="192">
        <f>Factures!O714</f>
        <v>0</v>
      </c>
      <c r="L700" s="192"/>
      <c r="M700" s="198">
        <f ca="1">Factures!B$13</f>
        <v>46067</v>
      </c>
      <c r="N700" s="193" t="str">
        <f>Factures!A$11</f>
        <v>Facture</v>
      </c>
      <c r="O700" s="192"/>
      <c r="P700" s="192"/>
      <c r="Q700" s="192"/>
      <c r="R700" s="198"/>
      <c r="S700" s="193"/>
      <c r="T700" s="193"/>
    </row>
    <row r="701" s="179" customFormat="1" hidden="1" spans="1:20">
      <c r="A701" s="193">
        <f>Factures!C715</f>
        <v>0</v>
      </c>
      <c r="B701" s="34"/>
      <c r="C701" s="31">
        <f t="shared" si="10"/>
        <v>1000</v>
      </c>
      <c r="D701" s="34"/>
      <c r="E701" s="34">
        <f>Factures!E715</f>
        <v>0</v>
      </c>
      <c r="F701" s="190">
        <f>Factures!A715</f>
        <v>0</v>
      </c>
      <c r="G701" s="191">
        <f>Factures!B715</f>
        <v>0</v>
      </c>
      <c r="H701" s="194">
        <f>Factures!F715</f>
        <v>0</v>
      </c>
      <c r="I701" s="34">
        <f>Factures!N715</f>
        <v>0</v>
      </c>
      <c r="J701" s="198"/>
      <c r="K701" s="192">
        <f>Factures!O715</f>
        <v>0</v>
      </c>
      <c r="L701" s="192"/>
      <c r="M701" s="198">
        <f ca="1">Factures!B$13</f>
        <v>46067</v>
      </c>
      <c r="N701" s="193" t="str">
        <f>Factures!A$11</f>
        <v>Facture</v>
      </c>
      <c r="O701" s="192"/>
      <c r="P701" s="192"/>
      <c r="Q701" s="192"/>
      <c r="R701" s="198"/>
      <c r="S701" s="193"/>
      <c r="T701" s="193"/>
    </row>
    <row r="702" s="179" customFormat="1" hidden="1" spans="1:20">
      <c r="A702" s="193">
        <f>Factures!C716</f>
        <v>0</v>
      </c>
      <c r="B702" s="34"/>
      <c r="C702" s="31">
        <f t="shared" si="10"/>
        <v>1000</v>
      </c>
      <c r="D702" s="34"/>
      <c r="E702" s="34">
        <f>Factures!E716</f>
        <v>0</v>
      </c>
      <c r="F702" s="190">
        <f>Factures!A716</f>
        <v>0</v>
      </c>
      <c r="G702" s="191">
        <f>Factures!B716</f>
        <v>0</v>
      </c>
      <c r="H702" s="194">
        <f>Factures!F716</f>
        <v>0</v>
      </c>
      <c r="I702" s="34">
        <f>Factures!N716</f>
        <v>0</v>
      </c>
      <c r="J702" s="198"/>
      <c r="K702" s="192">
        <f>Factures!O716</f>
        <v>0</v>
      </c>
      <c r="L702" s="192"/>
      <c r="M702" s="198">
        <f ca="1">Factures!B$13</f>
        <v>46067</v>
      </c>
      <c r="N702" s="193" t="str">
        <f>Factures!A$11</f>
        <v>Facture</v>
      </c>
      <c r="O702" s="192"/>
      <c r="P702" s="192"/>
      <c r="Q702" s="192"/>
      <c r="R702" s="198"/>
      <c r="S702" s="193"/>
      <c r="T702" s="193"/>
    </row>
    <row r="703" s="179" customFormat="1" hidden="1" spans="1:20">
      <c r="A703" s="193">
        <f>Factures!C717</f>
        <v>0</v>
      </c>
      <c r="B703" s="34"/>
      <c r="C703" s="31">
        <f t="shared" si="10"/>
        <v>1000</v>
      </c>
      <c r="D703" s="34"/>
      <c r="E703" s="34">
        <f>Factures!E717</f>
        <v>0</v>
      </c>
      <c r="F703" s="190">
        <f>Factures!A717</f>
        <v>0</v>
      </c>
      <c r="G703" s="191">
        <f>Factures!B717</f>
        <v>0</v>
      </c>
      <c r="H703" s="194">
        <f>Factures!F717</f>
        <v>0</v>
      </c>
      <c r="I703" s="34">
        <f>Factures!N717</f>
        <v>0</v>
      </c>
      <c r="J703" s="198"/>
      <c r="K703" s="192">
        <f>Factures!O717</f>
        <v>0</v>
      </c>
      <c r="L703" s="192"/>
      <c r="M703" s="198">
        <f ca="1">Factures!B$13</f>
        <v>46067</v>
      </c>
      <c r="N703" s="193" t="str">
        <f>Factures!A$11</f>
        <v>Facture</v>
      </c>
      <c r="O703" s="192"/>
      <c r="P703" s="192"/>
      <c r="Q703" s="192"/>
      <c r="R703" s="198"/>
      <c r="S703" s="193"/>
      <c r="T703" s="193"/>
    </row>
    <row r="704" s="179" customFormat="1" hidden="1" spans="1:20">
      <c r="A704" s="193">
        <f>Factures!C718</f>
        <v>0</v>
      </c>
      <c r="B704" s="34"/>
      <c r="C704" s="31">
        <f t="shared" si="10"/>
        <v>1000</v>
      </c>
      <c r="D704" s="34"/>
      <c r="E704" s="34">
        <f>Factures!E718</f>
        <v>0</v>
      </c>
      <c r="F704" s="190">
        <f>Factures!A718</f>
        <v>0</v>
      </c>
      <c r="G704" s="191">
        <f>Factures!B718</f>
        <v>0</v>
      </c>
      <c r="H704" s="194">
        <f>Factures!F718</f>
        <v>0</v>
      </c>
      <c r="I704" s="34">
        <f>Factures!N718</f>
        <v>0</v>
      </c>
      <c r="J704" s="198"/>
      <c r="K704" s="192">
        <f>Factures!O718</f>
        <v>0</v>
      </c>
      <c r="L704" s="192"/>
      <c r="M704" s="198">
        <f ca="1">Factures!B$13</f>
        <v>46067</v>
      </c>
      <c r="N704" s="193" t="str">
        <f>Factures!A$11</f>
        <v>Facture</v>
      </c>
      <c r="O704" s="192"/>
      <c r="P704" s="192"/>
      <c r="Q704" s="192"/>
      <c r="R704" s="198"/>
      <c r="S704" s="193"/>
      <c r="T704" s="193"/>
    </row>
    <row r="705" s="179" customFormat="1" hidden="1" spans="1:20">
      <c r="A705" s="193">
        <f>Factures!C719</f>
        <v>0</v>
      </c>
      <c r="B705" s="34"/>
      <c r="C705" s="31">
        <f t="shared" si="10"/>
        <v>1000</v>
      </c>
      <c r="D705" s="34"/>
      <c r="E705" s="34">
        <f>Factures!E719</f>
        <v>0</v>
      </c>
      <c r="F705" s="190">
        <f>Factures!A719</f>
        <v>0</v>
      </c>
      <c r="G705" s="191">
        <f>Factures!B719</f>
        <v>0</v>
      </c>
      <c r="H705" s="194">
        <f>Factures!F719</f>
        <v>0</v>
      </c>
      <c r="I705" s="34">
        <f>Factures!N719</f>
        <v>0</v>
      </c>
      <c r="J705" s="198"/>
      <c r="K705" s="192">
        <f>Factures!O719</f>
        <v>0</v>
      </c>
      <c r="L705" s="192"/>
      <c r="M705" s="198">
        <f ca="1">Factures!B$13</f>
        <v>46067</v>
      </c>
      <c r="N705" s="193" t="str">
        <f>Factures!A$11</f>
        <v>Facture</v>
      </c>
      <c r="O705" s="192"/>
      <c r="P705" s="192"/>
      <c r="Q705" s="192"/>
      <c r="R705" s="198"/>
      <c r="S705" s="193"/>
      <c r="T705" s="193"/>
    </row>
    <row r="706" s="179" customFormat="1" hidden="1" spans="1:20">
      <c r="A706" s="193">
        <f>Factures!C720</f>
        <v>0</v>
      </c>
      <c r="B706" s="34"/>
      <c r="C706" s="31">
        <f t="shared" si="10"/>
        <v>1000</v>
      </c>
      <c r="D706" s="34"/>
      <c r="E706" s="34">
        <f>Factures!E720</f>
        <v>0</v>
      </c>
      <c r="F706" s="190">
        <f>Factures!A720</f>
        <v>0</v>
      </c>
      <c r="G706" s="191">
        <f>Factures!B720</f>
        <v>0</v>
      </c>
      <c r="H706" s="194">
        <f>Factures!F720</f>
        <v>0</v>
      </c>
      <c r="I706" s="34">
        <f>Factures!N720</f>
        <v>0</v>
      </c>
      <c r="J706" s="198"/>
      <c r="K706" s="192">
        <f>Factures!O720</f>
        <v>0</v>
      </c>
      <c r="L706" s="192"/>
      <c r="M706" s="198">
        <f ca="1">Factures!B$13</f>
        <v>46067</v>
      </c>
      <c r="N706" s="193" t="str">
        <f>Factures!A$11</f>
        <v>Facture</v>
      </c>
      <c r="O706" s="192"/>
      <c r="P706" s="192"/>
      <c r="Q706" s="192"/>
      <c r="R706" s="198"/>
      <c r="S706" s="193"/>
      <c r="T706" s="193"/>
    </row>
    <row r="707" s="179" customFormat="1" hidden="1" spans="1:20">
      <c r="A707" s="193">
        <f>Factures!C721</f>
        <v>0</v>
      </c>
      <c r="B707" s="34"/>
      <c r="C707" s="31">
        <f t="shared" ref="C707:C770" si="11">C$2</f>
        <v>1000</v>
      </c>
      <c r="D707" s="34"/>
      <c r="E707" s="34">
        <f>Factures!E721</f>
        <v>0</v>
      </c>
      <c r="F707" s="190">
        <f>Factures!A721</f>
        <v>0</v>
      </c>
      <c r="G707" s="191">
        <f>Factures!B721</f>
        <v>0</v>
      </c>
      <c r="H707" s="194">
        <f>Factures!F721</f>
        <v>0</v>
      </c>
      <c r="I707" s="34">
        <f>Factures!N721</f>
        <v>0</v>
      </c>
      <c r="J707" s="198"/>
      <c r="K707" s="192">
        <f>Factures!O721</f>
        <v>0</v>
      </c>
      <c r="L707" s="192"/>
      <c r="M707" s="198">
        <f ca="1">Factures!B$13</f>
        <v>46067</v>
      </c>
      <c r="N707" s="193" t="str">
        <f>Factures!A$11</f>
        <v>Facture</v>
      </c>
      <c r="O707" s="192"/>
      <c r="P707" s="192"/>
      <c r="Q707" s="192"/>
      <c r="R707" s="198"/>
      <c r="S707" s="193"/>
      <c r="T707" s="193"/>
    </row>
    <row r="708" s="179" customFormat="1" hidden="1" spans="1:20">
      <c r="A708" s="193">
        <f>Factures!C722</f>
        <v>0</v>
      </c>
      <c r="B708" s="34"/>
      <c r="C708" s="31">
        <f t="shared" si="11"/>
        <v>1000</v>
      </c>
      <c r="D708" s="34"/>
      <c r="E708" s="34">
        <f>Factures!E722</f>
        <v>0</v>
      </c>
      <c r="F708" s="190">
        <f>Factures!A722</f>
        <v>0</v>
      </c>
      <c r="G708" s="191">
        <f>Factures!B722</f>
        <v>0</v>
      </c>
      <c r="H708" s="194">
        <f>Factures!F722</f>
        <v>0</v>
      </c>
      <c r="I708" s="34">
        <f>Factures!N722</f>
        <v>0</v>
      </c>
      <c r="J708" s="198"/>
      <c r="K708" s="192">
        <f>Factures!O722</f>
        <v>0</v>
      </c>
      <c r="L708" s="192"/>
      <c r="M708" s="198">
        <f ca="1">Factures!B$13</f>
        <v>46067</v>
      </c>
      <c r="N708" s="193" t="str">
        <f>Factures!A$11</f>
        <v>Facture</v>
      </c>
      <c r="O708" s="192"/>
      <c r="P708" s="192"/>
      <c r="Q708" s="192"/>
      <c r="R708" s="198"/>
      <c r="S708" s="193"/>
      <c r="T708" s="193"/>
    </row>
    <row r="709" s="179" customFormat="1" hidden="1" spans="1:20">
      <c r="A709" s="193">
        <f>Factures!C723</f>
        <v>0</v>
      </c>
      <c r="B709" s="34"/>
      <c r="C709" s="31">
        <f t="shared" si="11"/>
        <v>1000</v>
      </c>
      <c r="D709" s="34"/>
      <c r="E709" s="34">
        <f>Factures!E723</f>
        <v>0</v>
      </c>
      <c r="F709" s="190">
        <f>Factures!A723</f>
        <v>0</v>
      </c>
      <c r="G709" s="191">
        <f>Factures!B723</f>
        <v>0</v>
      </c>
      <c r="H709" s="194">
        <f>Factures!F723</f>
        <v>0</v>
      </c>
      <c r="I709" s="34">
        <f>Factures!N723</f>
        <v>0</v>
      </c>
      <c r="J709" s="198"/>
      <c r="K709" s="192">
        <f>Factures!O723</f>
        <v>0</v>
      </c>
      <c r="L709" s="192"/>
      <c r="M709" s="198">
        <f ca="1">Factures!B$13</f>
        <v>46067</v>
      </c>
      <c r="N709" s="193" t="str">
        <f>Factures!A$11</f>
        <v>Facture</v>
      </c>
      <c r="O709" s="192"/>
      <c r="P709" s="192"/>
      <c r="Q709" s="192"/>
      <c r="R709" s="198"/>
      <c r="S709" s="193"/>
      <c r="T709" s="193"/>
    </row>
    <row r="710" s="179" customFormat="1" hidden="1" spans="1:20">
      <c r="A710" s="193">
        <f>Factures!C724</f>
        <v>0</v>
      </c>
      <c r="B710" s="34"/>
      <c r="C710" s="31">
        <f t="shared" si="11"/>
        <v>1000</v>
      </c>
      <c r="D710" s="34"/>
      <c r="E710" s="34">
        <f>Factures!E724</f>
        <v>0</v>
      </c>
      <c r="F710" s="190">
        <f>Factures!A724</f>
        <v>0</v>
      </c>
      <c r="G710" s="191">
        <f>Factures!B724</f>
        <v>0</v>
      </c>
      <c r="H710" s="194">
        <f>Factures!F724</f>
        <v>0</v>
      </c>
      <c r="I710" s="34">
        <f>Factures!N724</f>
        <v>0</v>
      </c>
      <c r="J710" s="198"/>
      <c r="K710" s="192">
        <f>Factures!O724</f>
        <v>0</v>
      </c>
      <c r="L710" s="192"/>
      <c r="M710" s="198">
        <f ca="1">Factures!B$13</f>
        <v>46067</v>
      </c>
      <c r="N710" s="193" t="str">
        <f>Factures!A$11</f>
        <v>Facture</v>
      </c>
      <c r="O710" s="192"/>
      <c r="P710" s="192"/>
      <c r="Q710" s="192"/>
      <c r="R710" s="198"/>
      <c r="S710" s="193"/>
      <c r="T710" s="193"/>
    </row>
    <row r="711" s="179" customFormat="1" hidden="1" spans="1:20">
      <c r="A711" s="193">
        <f>Factures!C725</f>
        <v>0</v>
      </c>
      <c r="B711" s="34"/>
      <c r="C711" s="31">
        <f t="shared" si="11"/>
        <v>1000</v>
      </c>
      <c r="D711" s="34"/>
      <c r="E711" s="34">
        <f>Factures!E725</f>
        <v>0</v>
      </c>
      <c r="F711" s="190">
        <f>Factures!A725</f>
        <v>0</v>
      </c>
      <c r="G711" s="191">
        <f>Factures!B725</f>
        <v>0</v>
      </c>
      <c r="H711" s="194">
        <f>Factures!F725</f>
        <v>0</v>
      </c>
      <c r="I711" s="34">
        <f>Factures!N725</f>
        <v>0</v>
      </c>
      <c r="J711" s="198"/>
      <c r="K711" s="192">
        <f>Factures!O725</f>
        <v>0</v>
      </c>
      <c r="L711" s="192"/>
      <c r="M711" s="198">
        <f ca="1">Factures!B$13</f>
        <v>46067</v>
      </c>
      <c r="N711" s="193" t="str">
        <f>Factures!A$11</f>
        <v>Facture</v>
      </c>
      <c r="O711" s="192"/>
      <c r="P711" s="192"/>
      <c r="Q711" s="192"/>
      <c r="R711" s="198"/>
      <c r="S711" s="193"/>
      <c r="T711" s="193"/>
    </row>
    <row r="712" s="179" customFormat="1" hidden="1" spans="1:20">
      <c r="A712" s="193">
        <f>Factures!C726</f>
        <v>0</v>
      </c>
      <c r="B712" s="34"/>
      <c r="C712" s="31">
        <f t="shared" si="11"/>
        <v>1000</v>
      </c>
      <c r="D712" s="34"/>
      <c r="E712" s="34">
        <f>Factures!E726</f>
        <v>0</v>
      </c>
      <c r="F712" s="190">
        <f>Factures!A726</f>
        <v>0</v>
      </c>
      <c r="G712" s="191">
        <f>Factures!B726</f>
        <v>0</v>
      </c>
      <c r="H712" s="194">
        <f>Factures!F726</f>
        <v>0</v>
      </c>
      <c r="I712" s="34">
        <f>Factures!N726</f>
        <v>0</v>
      </c>
      <c r="J712" s="198"/>
      <c r="K712" s="192">
        <f>Factures!O726</f>
        <v>0</v>
      </c>
      <c r="L712" s="192"/>
      <c r="M712" s="198">
        <f ca="1">Factures!B$13</f>
        <v>46067</v>
      </c>
      <c r="N712" s="193" t="str">
        <f>Factures!A$11</f>
        <v>Facture</v>
      </c>
      <c r="O712" s="192"/>
      <c r="P712" s="192"/>
      <c r="Q712" s="192"/>
      <c r="R712" s="198"/>
      <c r="S712" s="193"/>
      <c r="T712" s="193"/>
    </row>
    <row r="713" s="179" customFormat="1" hidden="1" spans="1:20">
      <c r="A713" s="193">
        <f>Factures!C727</f>
        <v>0</v>
      </c>
      <c r="B713" s="34"/>
      <c r="C713" s="31">
        <f t="shared" si="11"/>
        <v>1000</v>
      </c>
      <c r="D713" s="34"/>
      <c r="E713" s="34">
        <f>Factures!E727</f>
        <v>0</v>
      </c>
      <c r="F713" s="190">
        <f>Factures!A727</f>
        <v>0</v>
      </c>
      <c r="G713" s="191">
        <f>Factures!B727</f>
        <v>0</v>
      </c>
      <c r="H713" s="194">
        <f>Factures!F727</f>
        <v>0</v>
      </c>
      <c r="I713" s="34">
        <f>Factures!N727</f>
        <v>0</v>
      </c>
      <c r="J713" s="198"/>
      <c r="K713" s="192">
        <f>Factures!O727</f>
        <v>0</v>
      </c>
      <c r="L713" s="192"/>
      <c r="M713" s="198">
        <f ca="1">Factures!B$13</f>
        <v>46067</v>
      </c>
      <c r="N713" s="193" t="str">
        <f>Factures!A$11</f>
        <v>Facture</v>
      </c>
      <c r="O713" s="192"/>
      <c r="P713" s="192"/>
      <c r="Q713" s="192"/>
      <c r="R713" s="198"/>
      <c r="S713" s="193"/>
      <c r="T713" s="193"/>
    </row>
    <row r="714" s="179" customFormat="1" hidden="1" spans="1:20">
      <c r="A714" s="193">
        <f>Factures!C728</f>
        <v>0</v>
      </c>
      <c r="B714" s="34"/>
      <c r="C714" s="31">
        <f t="shared" si="11"/>
        <v>1000</v>
      </c>
      <c r="D714" s="34"/>
      <c r="E714" s="34">
        <f>Factures!E728</f>
        <v>0</v>
      </c>
      <c r="F714" s="190">
        <f>Factures!A728</f>
        <v>0</v>
      </c>
      <c r="G714" s="191">
        <f>Factures!B728</f>
        <v>0</v>
      </c>
      <c r="H714" s="194">
        <f>Factures!F728</f>
        <v>0</v>
      </c>
      <c r="I714" s="34">
        <f>Factures!N728</f>
        <v>0</v>
      </c>
      <c r="J714" s="198"/>
      <c r="K714" s="192">
        <f>Factures!O728</f>
        <v>0</v>
      </c>
      <c r="L714" s="192"/>
      <c r="M714" s="198">
        <f ca="1">Factures!B$13</f>
        <v>46067</v>
      </c>
      <c r="N714" s="193" t="str">
        <f>Factures!A$11</f>
        <v>Facture</v>
      </c>
      <c r="O714" s="192"/>
      <c r="P714" s="192"/>
      <c r="Q714" s="192"/>
      <c r="R714" s="198"/>
      <c r="S714" s="193"/>
      <c r="T714" s="193"/>
    </row>
    <row r="715" s="179" customFormat="1" hidden="1" spans="1:20">
      <c r="A715" s="193">
        <f>Factures!C729</f>
        <v>0</v>
      </c>
      <c r="B715" s="34"/>
      <c r="C715" s="31">
        <f t="shared" si="11"/>
        <v>1000</v>
      </c>
      <c r="D715" s="34"/>
      <c r="E715" s="34">
        <f>Factures!E729</f>
        <v>0</v>
      </c>
      <c r="F715" s="190">
        <f>Factures!A729</f>
        <v>0</v>
      </c>
      <c r="G715" s="191">
        <f>Factures!B729</f>
        <v>0</v>
      </c>
      <c r="H715" s="194">
        <f>Factures!F729</f>
        <v>0</v>
      </c>
      <c r="I715" s="34">
        <f>Factures!N729</f>
        <v>0</v>
      </c>
      <c r="J715" s="198"/>
      <c r="K715" s="192">
        <f>Factures!O729</f>
        <v>0</v>
      </c>
      <c r="L715" s="192"/>
      <c r="M715" s="198">
        <f ca="1">Factures!B$13</f>
        <v>46067</v>
      </c>
      <c r="N715" s="193" t="str">
        <f>Factures!A$11</f>
        <v>Facture</v>
      </c>
      <c r="O715" s="192"/>
      <c r="P715" s="192"/>
      <c r="Q715" s="192"/>
      <c r="R715" s="198"/>
      <c r="S715" s="193"/>
      <c r="T715" s="193"/>
    </row>
    <row r="716" s="179" customFormat="1" hidden="1" spans="1:20">
      <c r="A716" s="193">
        <f>Factures!C730</f>
        <v>0</v>
      </c>
      <c r="B716" s="34"/>
      <c r="C716" s="31">
        <f t="shared" si="11"/>
        <v>1000</v>
      </c>
      <c r="D716" s="34"/>
      <c r="E716" s="34">
        <f>Factures!E730</f>
        <v>0</v>
      </c>
      <c r="F716" s="190">
        <f>Factures!A730</f>
        <v>0</v>
      </c>
      <c r="G716" s="191">
        <f>Factures!B730</f>
        <v>0</v>
      </c>
      <c r="H716" s="194">
        <f>Factures!F730</f>
        <v>0</v>
      </c>
      <c r="I716" s="34">
        <f>Factures!N730</f>
        <v>0</v>
      </c>
      <c r="J716" s="198"/>
      <c r="K716" s="192">
        <f>Factures!O730</f>
        <v>0</v>
      </c>
      <c r="L716" s="192"/>
      <c r="M716" s="198">
        <f ca="1">Factures!B$13</f>
        <v>46067</v>
      </c>
      <c r="N716" s="193" t="str">
        <f>Factures!A$11</f>
        <v>Facture</v>
      </c>
      <c r="O716" s="192"/>
      <c r="P716" s="192"/>
      <c r="Q716" s="192"/>
      <c r="R716" s="198"/>
      <c r="S716" s="193"/>
      <c r="T716" s="193"/>
    </row>
    <row r="717" s="179" customFormat="1" hidden="1" spans="1:20">
      <c r="A717" s="193">
        <f>Factures!C731</f>
        <v>0</v>
      </c>
      <c r="B717" s="34"/>
      <c r="C717" s="31">
        <f t="shared" si="11"/>
        <v>1000</v>
      </c>
      <c r="D717" s="34"/>
      <c r="E717" s="34">
        <f>Factures!E731</f>
        <v>0</v>
      </c>
      <c r="F717" s="190">
        <f>Factures!A731</f>
        <v>0</v>
      </c>
      <c r="G717" s="191">
        <f>Factures!B731</f>
        <v>0</v>
      </c>
      <c r="H717" s="194">
        <f>Factures!F731</f>
        <v>0</v>
      </c>
      <c r="I717" s="34">
        <f>Factures!N731</f>
        <v>0</v>
      </c>
      <c r="J717" s="198"/>
      <c r="K717" s="192">
        <f>Factures!O731</f>
        <v>0</v>
      </c>
      <c r="L717" s="192"/>
      <c r="M717" s="198">
        <f ca="1">Factures!B$13</f>
        <v>46067</v>
      </c>
      <c r="N717" s="193" t="str">
        <f>Factures!A$11</f>
        <v>Facture</v>
      </c>
      <c r="O717" s="192"/>
      <c r="P717" s="192"/>
      <c r="Q717" s="192"/>
      <c r="R717" s="198"/>
      <c r="S717" s="193"/>
      <c r="T717" s="193"/>
    </row>
    <row r="718" s="179" customFormat="1" hidden="1" spans="1:20">
      <c r="A718" s="193">
        <f>Factures!C732</f>
        <v>0</v>
      </c>
      <c r="B718" s="34"/>
      <c r="C718" s="31">
        <f t="shared" si="11"/>
        <v>1000</v>
      </c>
      <c r="D718" s="34"/>
      <c r="E718" s="34">
        <f>Factures!E732</f>
        <v>0</v>
      </c>
      <c r="F718" s="190">
        <f>Factures!A732</f>
        <v>0</v>
      </c>
      <c r="G718" s="191">
        <f>Factures!B732</f>
        <v>0</v>
      </c>
      <c r="H718" s="194">
        <f>Factures!F732</f>
        <v>0</v>
      </c>
      <c r="I718" s="34">
        <f>Factures!N732</f>
        <v>0</v>
      </c>
      <c r="J718" s="198"/>
      <c r="K718" s="192">
        <f>Factures!O732</f>
        <v>0</v>
      </c>
      <c r="L718" s="192"/>
      <c r="M718" s="198">
        <f ca="1">Factures!B$13</f>
        <v>46067</v>
      </c>
      <c r="N718" s="193" t="str">
        <f>Factures!A$11</f>
        <v>Facture</v>
      </c>
      <c r="O718" s="192"/>
      <c r="P718" s="192"/>
      <c r="Q718" s="192"/>
      <c r="R718" s="198"/>
      <c r="S718" s="193"/>
      <c r="T718" s="193"/>
    </row>
    <row r="719" s="179" customFormat="1" hidden="1" spans="1:20">
      <c r="A719" s="193">
        <f>Factures!C733</f>
        <v>0</v>
      </c>
      <c r="B719" s="34"/>
      <c r="C719" s="31">
        <f t="shared" si="11"/>
        <v>1000</v>
      </c>
      <c r="D719" s="34"/>
      <c r="E719" s="34">
        <f>Factures!E733</f>
        <v>0</v>
      </c>
      <c r="F719" s="190">
        <f>Factures!A733</f>
        <v>0</v>
      </c>
      <c r="G719" s="191">
        <f>Factures!B733</f>
        <v>0</v>
      </c>
      <c r="H719" s="194">
        <f>Factures!F733</f>
        <v>0</v>
      </c>
      <c r="I719" s="34">
        <f>Factures!N733</f>
        <v>0</v>
      </c>
      <c r="J719" s="198"/>
      <c r="K719" s="192">
        <f>Factures!O733</f>
        <v>0</v>
      </c>
      <c r="L719" s="192"/>
      <c r="M719" s="198">
        <f ca="1">Factures!B$13</f>
        <v>46067</v>
      </c>
      <c r="N719" s="193" t="str">
        <f>Factures!A$11</f>
        <v>Facture</v>
      </c>
      <c r="O719" s="192"/>
      <c r="P719" s="192"/>
      <c r="Q719" s="192"/>
      <c r="R719" s="198"/>
      <c r="S719" s="193"/>
      <c r="T719" s="193"/>
    </row>
    <row r="720" s="179" customFormat="1" hidden="1" spans="1:20">
      <c r="A720" s="193">
        <f>Factures!C734</f>
        <v>0</v>
      </c>
      <c r="B720" s="34"/>
      <c r="C720" s="31">
        <f t="shared" si="11"/>
        <v>1000</v>
      </c>
      <c r="D720" s="34"/>
      <c r="E720" s="34">
        <f>Factures!E734</f>
        <v>0</v>
      </c>
      <c r="F720" s="190">
        <f>Factures!A734</f>
        <v>0</v>
      </c>
      <c r="G720" s="191">
        <f>Factures!B734</f>
        <v>0</v>
      </c>
      <c r="H720" s="194">
        <f>Factures!F734</f>
        <v>0</v>
      </c>
      <c r="I720" s="34">
        <f>Factures!N734</f>
        <v>0</v>
      </c>
      <c r="J720" s="198"/>
      <c r="K720" s="192">
        <f>Factures!O734</f>
        <v>0</v>
      </c>
      <c r="L720" s="192"/>
      <c r="M720" s="198">
        <f ca="1">Factures!B$13</f>
        <v>46067</v>
      </c>
      <c r="N720" s="193" t="str">
        <f>Factures!A$11</f>
        <v>Facture</v>
      </c>
      <c r="O720" s="192"/>
      <c r="P720" s="192"/>
      <c r="Q720" s="192"/>
      <c r="R720" s="198"/>
      <c r="S720" s="193"/>
      <c r="T720" s="193"/>
    </row>
    <row r="721" s="179" customFormat="1" hidden="1" spans="1:20">
      <c r="A721" s="193">
        <f>Factures!C735</f>
        <v>0</v>
      </c>
      <c r="B721" s="34"/>
      <c r="C721" s="31">
        <f t="shared" si="11"/>
        <v>1000</v>
      </c>
      <c r="D721" s="34"/>
      <c r="E721" s="34">
        <f>Factures!E735</f>
        <v>0</v>
      </c>
      <c r="F721" s="190">
        <f>Factures!A735</f>
        <v>0</v>
      </c>
      <c r="G721" s="191">
        <f>Factures!B735</f>
        <v>0</v>
      </c>
      <c r="H721" s="194">
        <f>Factures!F735</f>
        <v>0</v>
      </c>
      <c r="I721" s="34">
        <f>Factures!N735</f>
        <v>0</v>
      </c>
      <c r="J721" s="198"/>
      <c r="K721" s="192">
        <f>Factures!O735</f>
        <v>0</v>
      </c>
      <c r="L721" s="192"/>
      <c r="M721" s="198">
        <f ca="1">Factures!B$13</f>
        <v>46067</v>
      </c>
      <c r="N721" s="193" t="str">
        <f>Factures!A$11</f>
        <v>Facture</v>
      </c>
      <c r="O721" s="192"/>
      <c r="P721" s="192"/>
      <c r="Q721" s="192"/>
      <c r="R721" s="198"/>
      <c r="S721" s="193"/>
      <c r="T721" s="193"/>
    </row>
    <row r="722" s="179" customFormat="1" hidden="1" spans="1:20">
      <c r="A722" s="193">
        <f>Factures!C736</f>
        <v>0</v>
      </c>
      <c r="B722" s="34"/>
      <c r="C722" s="31">
        <f t="shared" si="11"/>
        <v>1000</v>
      </c>
      <c r="D722" s="34"/>
      <c r="E722" s="34">
        <f>Factures!E736</f>
        <v>0</v>
      </c>
      <c r="F722" s="190">
        <f>Factures!A736</f>
        <v>0</v>
      </c>
      <c r="G722" s="191">
        <f>Factures!B736</f>
        <v>0</v>
      </c>
      <c r="H722" s="194">
        <f>Factures!F736</f>
        <v>0</v>
      </c>
      <c r="I722" s="34">
        <f>Factures!N736</f>
        <v>0</v>
      </c>
      <c r="J722" s="198"/>
      <c r="K722" s="192">
        <f>Factures!O736</f>
        <v>0</v>
      </c>
      <c r="L722" s="192"/>
      <c r="M722" s="198">
        <f ca="1">Factures!B$13</f>
        <v>46067</v>
      </c>
      <c r="N722" s="193" t="str">
        <f>Factures!A$11</f>
        <v>Facture</v>
      </c>
      <c r="O722" s="192"/>
      <c r="P722" s="192"/>
      <c r="Q722" s="192"/>
      <c r="R722" s="198"/>
      <c r="S722" s="193"/>
      <c r="T722" s="193"/>
    </row>
    <row r="723" s="179" customFormat="1" hidden="1" spans="1:20">
      <c r="A723" s="193">
        <f>Factures!C737</f>
        <v>0</v>
      </c>
      <c r="B723" s="34"/>
      <c r="C723" s="31">
        <f t="shared" si="11"/>
        <v>1000</v>
      </c>
      <c r="D723" s="34"/>
      <c r="E723" s="34">
        <f>Factures!E737</f>
        <v>0</v>
      </c>
      <c r="F723" s="190">
        <f>Factures!A737</f>
        <v>0</v>
      </c>
      <c r="G723" s="191">
        <f>Factures!B737</f>
        <v>0</v>
      </c>
      <c r="H723" s="194">
        <f>Factures!F737</f>
        <v>0</v>
      </c>
      <c r="I723" s="34">
        <f>Factures!N737</f>
        <v>0</v>
      </c>
      <c r="J723" s="198"/>
      <c r="K723" s="192">
        <f>Factures!O737</f>
        <v>0</v>
      </c>
      <c r="L723" s="192"/>
      <c r="M723" s="198">
        <f ca="1">Factures!B$13</f>
        <v>46067</v>
      </c>
      <c r="N723" s="193" t="str">
        <f>Factures!A$11</f>
        <v>Facture</v>
      </c>
      <c r="O723" s="192"/>
      <c r="P723" s="192"/>
      <c r="Q723" s="192"/>
      <c r="R723" s="198"/>
      <c r="S723" s="193"/>
      <c r="T723" s="193"/>
    </row>
    <row r="724" s="179" customFormat="1" hidden="1" spans="1:20">
      <c r="A724" s="193">
        <f>Factures!C738</f>
        <v>0</v>
      </c>
      <c r="B724" s="34"/>
      <c r="C724" s="31">
        <f t="shared" si="11"/>
        <v>1000</v>
      </c>
      <c r="D724" s="34"/>
      <c r="E724" s="34">
        <f>Factures!E738</f>
        <v>0</v>
      </c>
      <c r="F724" s="190">
        <f>Factures!A738</f>
        <v>0</v>
      </c>
      <c r="G724" s="191">
        <f>Factures!B738</f>
        <v>0</v>
      </c>
      <c r="H724" s="194">
        <f>Factures!F738</f>
        <v>0</v>
      </c>
      <c r="I724" s="34">
        <f>Factures!N738</f>
        <v>0</v>
      </c>
      <c r="J724" s="198"/>
      <c r="K724" s="192">
        <f>Factures!O738</f>
        <v>0</v>
      </c>
      <c r="L724" s="192"/>
      <c r="M724" s="198">
        <f ca="1">Factures!B$13</f>
        <v>46067</v>
      </c>
      <c r="N724" s="193" t="str">
        <f>Factures!A$11</f>
        <v>Facture</v>
      </c>
      <c r="O724" s="192"/>
      <c r="P724" s="192"/>
      <c r="Q724" s="192"/>
      <c r="R724" s="198"/>
      <c r="S724" s="193"/>
      <c r="T724" s="193"/>
    </row>
    <row r="725" s="179" customFormat="1" hidden="1" spans="1:20">
      <c r="A725" s="193">
        <f>Factures!C739</f>
        <v>0</v>
      </c>
      <c r="B725" s="34"/>
      <c r="C725" s="31">
        <f t="shared" si="11"/>
        <v>1000</v>
      </c>
      <c r="D725" s="34"/>
      <c r="E725" s="34">
        <f>Factures!E739</f>
        <v>0</v>
      </c>
      <c r="F725" s="190">
        <f>Factures!A739</f>
        <v>0</v>
      </c>
      <c r="G725" s="191">
        <f>Factures!B739</f>
        <v>0</v>
      </c>
      <c r="H725" s="194">
        <f>Factures!F739</f>
        <v>0</v>
      </c>
      <c r="I725" s="34">
        <f>Factures!N739</f>
        <v>0</v>
      </c>
      <c r="J725" s="198"/>
      <c r="K725" s="192">
        <f>Factures!O739</f>
        <v>0</v>
      </c>
      <c r="L725" s="192"/>
      <c r="M725" s="198">
        <f ca="1">Factures!B$13</f>
        <v>46067</v>
      </c>
      <c r="N725" s="193" t="str">
        <f>Factures!A$11</f>
        <v>Facture</v>
      </c>
      <c r="O725" s="192"/>
      <c r="P725" s="192"/>
      <c r="Q725" s="192"/>
      <c r="R725" s="198"/>
      <c r="S725" s="193"/>
      <c r="T725" s="193"/>
    </row>
    <row r="726" s="179" customFormat="1" hidden="1" spans="1:20">
      <c r="A726" s="193">
        <f>Factures!C740</f>
        <v>0</v>
      </c>
      <c r="B726" s="34"/>
      <c r="C726" s="31">
        <f t="shared" si="11"/>
        <v>1000</v>
      </c>
      <c r="D726" s="34"/>
      <c r="E726" s="34">
        <f>Factures!E740</f>
        <v>0</v>
      </c>
      <c r="F726" s="190">
        <f>Factures!A740</f>
        <v>0</v>
      </c>
      <c r="G726" s="191">
        <f>Factures!B740</f>
        <v>0</v>
      </c>
      <c r="H726" s="194">
        <f>Factures!F740</f>
        <v>0</v>
      </c>
      <c r="I726" s="34">
        <f>Factures!N740</f>
        <v>0</v>
      </c>
      <c r="J726" s="198"/>
      <c r="K726" s="192">
        <f>Factures!O740</f>
        <v>0</v>
      </c>
      <c r="L726" s="192"/>
      <c r="M726" s="198">
        <f ca="1">Factures!B$13</f>
        <v>46067</v>
      </c>
      <c r="N726" s="193" t="str">
        <f>Factures!A$11</f>
        <v>Facture</v>
      </c>
      <c r="O726" s="192"/>
      <c r="P726" s="192"/>
      <c r="Q726" s="192"/>
      <c r="R726" s="198"/>
      <c r="S726" s="193"/>
      <c r="T726" s="193"/>
    </row>
    <row r="727" s="179" customFormat="1" hidden="1" spans="1:20">
      <c r="A727" s="193">
        <f>Factures!C741</f>
        <v>0</v>
      </c>
      <c r="B727" s="34"/>
      <c r="C727" s="31">
        <f t="shared" si="11"/>
        <v>1000</v>
      </c>
      <c r="D727" s="34"/>
      <c r="E727" s="34">
        <f>Factures!E741</f>
        <v>0</v>
      </c>
      <c r="F727" s="190">
        <f>Factures!A741</f>
        <v>0</v>
      </c>
      <c r="G727" s="191">
        <f>Factures!B741</f>
        <v>0</v>
      </c>
      <c r="H727" s="194">
        <f>Factures!F741</f>
        <v>0</v>
      </c>
      <c r="I727" s="34">
        <f>Factures!N741</f>
        <v>0</v>
      </c>
      <c r="J727" s="198"/>
      <c r="K727" s="192">
        <f>Factures!O741</f>
        <v>0</v>
      </c>
      <c r="L727" s="192"/>
      <c r="M727" s="198">
        <f ca="1">Factures!B$13</f>
        <v>46067</v>
      </c>
      <c r="N727" s="193" t="str">
        <f>Factures!A$11</f>
        <v>Facture</v>
      </c>
      <c r="O727" s="192"/>
      <c r="P727" s="192"/>
      <c r="Q727" s="192"/>
      <c r="R727" s="198"/>
      <c r="S727" s="193"/>
      <c r="T727" s="193"/>
    </row>
    <row r="728" s="179" customFormat="1" hidden="1" spans="1:20">
      <c r="A728" s="193">
        <f>Factures!C742</f>
        <v>0</v>
      </c>
      <c r="B728" s="34"/>
      <c r="C728" s="31">
        <f t="shared" si="11"/>
        <v>1000</v>
      </c>
      <c r="D728" s="34"/>
      <c r="E728" s="34">
        <f>Factures!E742</f>
        <v>0</v>
      </c>
      <c r="F728" s="190">
        <f>Factures!A742</f>
        <v>0</v>
      </c>
      <c r="G728" s="191">
        <f>Factures!B742</f>
        <v>0</v>
      </c>
      <c r="H728" s="194">
        <f>Factures!F742</f>
        <v>0</v>
      </c>
      <c r="I728" s="34">
        <f>Factures!N742</f>
        <v>0</v>
      </c>
      <c r="J728" s="198"/>
      <c r="K728" s="192">
        <f>Factures!O742</f>
        <v>0</v>
      </c>
      <c r="L728" s="192"/>
      <c r="M728" s="198">
        <f ca="1">Factures!B$13</f>
        <v>46067</v>
      </c>
      <c r="N728" s="193" t="str">
        <f>Factures!A$11</f>
        <v>Facture</v>
      </c>
      <c r="O728" s="192"/>
      <c r="P728" s="192"/>
      <c r="Q728" s="192"/>
      <c r="R728" s="198"/>
      <c r="S728" s="193"/>
      <c r="T728" s="193"/>
    </row>
    <row r="729" s="179" customFormat="1" hidden="1" spans="1:20">
      <c r="A729" s="193">
        <f>Factures!C743</f>
        <v>0</v>
      </c>
      <c r="B729" s="34"/>
      <c r="C729" s="31">
        <f t="shared" si="11"/>
        <v>1000</v>
      </c>
      <c r="D729" s="34"/>
      <c r="E729" s="34">
        <f>Factures!E743</f>
        <v>0</v>
      </c>
      <c r="F729" s="190">
        <f>Factures!A743</f>
        <v>0</v>
      </c>
      <c r="G729" s="191">
        <f>Factures!B743</f>
        <v>0</v>
      </c>
      <c r="H729" s="194">
        <f>Factures!F743</f>
        <v>0</v>
      </c>
      <c r="I729" s="34">
        <f>Factures!N743</f>
        <v>0</v>
      </c>
      <c r="J729" s="198"/>
      <c r="K729" s="192">
        <f>Factures!O743</f>
        <v>0</v>
      </c>
      <c r="L729" s="192"/>
      <c r="M729" s="198">
        <f ca="1">Factures!B$13</f>
        <v>46067</v>
      </c>
      <c r="N729" s="193" t="str">
        <f>Factures!A$11</f>
        <v>Facture</v>
      </c>
      <c r="O729" s="192"/>
      <c r="P729" s="192"/>
      <c r="Q729" s="192"/>
      <c r="R729" s="198"/>
      <c r="S729" s="193"/>
      <c r="T729" s="193"/>
    </row>
    <row r="730" s="179" customFormat="1" hidden="1" spans="1:20">
      <c r="A730" s="193">
        <f>Factures!C744</f>
        <v>0</v>
      </c>
      <c r="B730" s="34"/>
      <c r="C730" s="31">
        <f t="shared" si="11"/>
        <v>1000</v>
      </c>
      <c r="D730" s="34"/>
      <c r="E730" s="34">
        <f>Factures!E744</f>
        <v>0</v>
      </c>
      <c r="F730" s="190">
        <f>Factures!A744</f>
        <v>0</v>
      </c>
      <c r="G730" s="191">
        <f>Factures!B744</f>
        <v>0</v>
      </c>
      <c r="H730" s="194">
        <f>Factures!F744</f>
        <v>0</v>
      </c>
      <c r="I730" s="34">
        <f>Factures!N744</f>
        <v>0</v>
      </c>
      <c r="J730" s="198"/>
      <c r="K730" s="192">
        <f>Factures!O744</f>
        <v>0</v>
      </c>
      <c r="L730" s="192"/>
      <c r="M730" s="198">
        <f ca="1">Factures!B$13</f>
        <v>46067</v>
      </c>
      <c r="N730" s="193" t="str">
        <f>Factures!A$11</f>
        <v>Facture</v>
      </c>
      <c r="O730" s="192"/>
      <c r="P730" s="192"/>
      <c r="Q730" s="192"/>
      <c r="R730" s="198"/>
      <c r="S730" s="193"/>
      <c r="T730" s="193"/>
    </row>
    <row r="731" s="179" customFormat="1" hidden="1" spans="1:20">
      <c r="A731" s="193">
        <f>Factures!C745</f>
        <v>0</v>
      </c>
      <c r="B731" s="34"/>
      <c r="C731" s="31">
        <f t="shared" si="11"/>
        <v>1000</v>
      </c>
      <c r="D731" s="34"/>
      <c r="E731" s="34">
        <f>Factures!E745</f>
        <v>0</v>
      </c>
      <c r="F731" s="190">
        <f>Factures!A745</f>
        <v>0</v>
      </c>
      <c r="G731" s="191">
        <f>Factures!B745</f>
        <v>0</v>
      </c>
      <c r="H731" s="194">
        <f>Factures!F745</f>
        <v>0</v>
      </c>
      <c r="I731" s="34">
        <f>Factures!N745</f>
        <v>0</v>
      </c>
      <c r="J731" s="198"/>
      <c r="K731" s="192">
        <f>Factures!O745</f>
        <v>0</v>
      </c>
      <c r="L731" s="192"/>
      <c r="M731" s="198">
        <f ca="1">Factures!B$13</f>
        <v>46067</v>
      </c>
      <c r="N731" s="193" t="str">
        <f>Factures!A$11</f>
        <v>Facture</v>
      </c>
      <c r="O731" s="192"/>
      <c r="P731" s="192"/>
      <c r="Q731" s="192"/>
      <c r="R731" s="198"/>
      <c r="S731" s="193"/>
      <c r="T731" s="193"/>
    </row>
    <row r="732" s="179" customFormat="1" hidden="1" spans="1:20">
      <c r="A732" s="193">
        <f>Factures!C746</f>
        <v>0</v>
      </c>
      <c r="B732" s="34"/>
      <c r="C732" s="31">
        <f t="shared" si="11"/>
        <v>1000</v>
      </c>
      <c r="D732" s="34"/>
      <c r="E732" s="34">
        <f>Factures!E746</f>
        <v>0</v>
      </c>
      <c r="F732" s="190">
        <f>Factures!A746</f>
        <v>0</v>
      </c>
      <c r="G732" s="191">
        <f>Factures!B746</f>
        <v>0</v>
      </c>
      <c r="H732" s="194">
        <f>Factures!F746</f>
        <v>0</v>
      </c>
      <c r="I732" s="34">
        <f>Factures!N746</f>
        <v>0</v>
      </c>
      <c r="J732" s="198"/>
      <c r="K732" s="192">
        <f>Factures!O746</f>
        <v>0</v>
      </c>
      <c r="L732" s="192"/>
      <c r="M732" s="198">
        <f ca="1">Factures!B$13</f>
        <v>46067</v>
      </c>
      <c r="N732" s="193" t="str">
        <f>Factures!A$11</f>
        <v>Facture</v>
      </c>
      <c r="O732" s="192"/>
      <c r="P732" s="192"/>
      <c r="Q732" s="192"/>
      <c r="R732" s="198"/>
      <c r="S732" s="193"/>
      <c r="T732" s="193"/>
    </row>
    <row r="733" s="179" customFormat="1" hidden="1" spans="1:20">
      <c r="A733" s="193">
        <f>Factures!C747</f>
        <v>0</v>
      </c>
      <c r="B733" s="34"/>
      <c r="C733" s="31">
        <f t="shared" si="11"/>
        <v>1000</v>
      </c>
      <c r="D733" s="34"/>
      <c r="E733" s="34">
        <f>Factures!E747</f>
        <v>0</v>
      </c>
      <c r="F733" s="190">
        <f>Factures!A747</f>
        <v>0</v>
      </c>
      <c r="G733" s="191">
        <f>Factures!B747</f>
        <v>0</v>
      </c>
      <c r="H733" s="194">
        <f>Factures!F747</f>
        <v>0</v>
      </c>
      <c r="I733" s="34">
        <f>Factures!N747</f>
        <v>0</v>
      </c>
      <c r="J733" s="198"/>
      <c r="K733" s="192">
        <f>Factures!O747</f>
        <v>0</v>
      </c>
      <c r="L733" s="192"/>
      <c r="M733" s="198">
        <f ca="1">Factures!B$13</f>
        <v>46067</v>
      </c>
      <c r="N733" s="193" t="str">
        <f>Factures!A$11</f>
        <v>Facture</v>
      </c>
      <c r="O733" s="192"/>
      <c r="P733" s="192"/>
      <c r="Q733" s="192"/>
      <c r="R733" s="198"/>
      <c r="S733" s="193"/>
      <c r="T733" s="193"/>
    </row>
    <row r="734" s="179" customFormat="1" hidden="1" spans="1:20">
      <c r="A734" s="193">
        <f>Factures!C748</f>
        <v>0</v>
      </c>
      <c r="B734" s="34"/>
      <c r="C734" s="31">
        <f t="shared" si="11"/>
        <v>1000</v>
      </c>
      <c r="D734" s="34"/>
      <c r="E734" s="34">
        <f>Factures!E748</f>
        <v>0</v>
      </c>
      <c r="F734" s="190">
        <f>Factures!A748</f>
        <v>0</v>
      </c>
      <c r="G734" s="191">
        <f>Factures!B748</f>
        <v>0</v>
      </c>
      <c r="H734" s="194">
        <f>Factures!F748</f>
        <v>0</v>
      </c>
      <c r="I734" s="34">
        <f>Factures!N748</f>
        <v>0</v>
      </c>
      <c r="J734" s="198"/>
      <c r="K734" s="192">
        <f>Factures!O748</f>
        <v>0</v>
      </c>
      <c r="L734" s="192"/>
      <c r="M734" s="198">
        <f ca="1">Factures!B$13</f>
        <v>46067</v>
      </c>
      <c r="N734" s="193" t="str">
        <f>Factures!A$11</f>
        <v>Facture</v>
      </c>
      <c r="O734" s="192"/>
      <c r="P734" s="192"/>
      <c r="Q734" s="192"/>
      <c r="R734" s="198"/>
      <c r="S734" s="193"/>
      <c r="T734" s="193"/>
    </row>
    <row r="735" s="179" customFormat="1" hidden="1" spans="1:20">
      <c r="A735" s="193">
        <f>Factures!C749</f>
        <v>0</v>
      </c>
      <c r="B735" s="34"/>
      <c r="C735" s="31">
        <f t="shared" si="11"/>
        <v>1000</v>
      </c>
      <c r="D735" s="34"/>
      <c r="E735" s="34">
        <f>Factures!E749</f>
        <v>0</v>
      </c>
      <c r="F735" s="190">
        <f>Factures!A749</f>
        <v>0</v>
      </c>
      <c r="G735" s="191">
        <f>Factures!B749</f>
        <v>0</v>
      </c>
      <c r="H735" s="194">
        <f>Factures!F749</f>
        <v>0</v>
      </c>
      <c r="I735" s="34">
        <f>Factures!N749</f>
        <v>0</v>
      </c>
      <c r="J735" s="198"/>
      <c r="K735" s="192">
        <f>Factures!O749</f>
        <v>0</v>
      </c>
      <c r="L735" s="192"/>
      <c r="M735" s="198">
        <f ca="1">Factures!B$13</f>
        <v>46067</v>
      </c>
      <c r="N735" s="193" t="str">
        <f>Factures!A$11</f>
        <v>Facture</v>
      </c>
      <c r="O735" s="192"/>
      <c r="P735" s="192"/>
      <c r="Q735" s="192"/>
      <c r="R735" s="198"/>
      <c r="S735" s="193"/>
      <c r="T735" s="193"/>
    </row>
    <row r="736" s="179" customFormat="1" hidden="1" spans="1:20">
      <c r="A736" s="193">
        <f>Factures!C750</f>
        <v>0</v>
      </c>
      <c r="B736" s="34"/>
      <c r="C736" s="31">
        <f t="shared" si="11"/>
        <v>1000</v>
      </c>
      <c r="D736" s="34"/>
      <c r="E736" s="34">
        <f>Factures!E750</f>
        <v>0</v>
      </c>
      <c r="F736" s="190">
        <f>Factures!A750</f>
        <v>0</v>
      </c>
      <c r="G736" s="191">
        <f>Factures!B750</f>
        <v>0</v>
      </c>
      <c r="H736" s="194">
        <f>Factures!F750</f>
        <v>0</v>
      </c>
      <c r="I736" s="34">
        <f>Factures!N750</f>
        <v>0</v>
      </c>
      <c r="J736" s="198"/>
      <c r="K736" s="192">
        <f>Factures!O750</f>
        <v>0</v>
      </c>
      <c r="L736" s="192"/>
      <c r="M736" s="198">
        <f ca="1">Factures!B$13</f>
        <v>46067</v>
      </c>
      <c r="N736" s="193" t="str">
        <f>Factures!A$11</f>
        <v>Facture</v>
      </c>
      <c r="O736" s="192"/>
      <c r="P736" s="192"/>
      <c r="Q736" s="192"/>
      <c r="R736" s="198"/>
      <c r="S736" s="193"/>
      <c r="T736" s="193"/>
    </row>
    <row r="737" s="179" customFormat="1" hidden="1" spans="1:20">
      <c r="A737" s="193">
        <f>Factures!C751</f>
        <v>0</v>
      </c>
      <c r="B737" s="34"/>
      <c r="C737" s="31">
        <f t="shared" si="11"/>
        <v>1000</v>
      </c>
      <c r="D737" s="34"/>
      <c r="E737" s="34">
        <f>Factures!E751</f>
        <v>0</v>
      </c>
      <c r="F737" s="190">
        <f>Factures!A751</f>
        <v>0</v>
      </c>
      <c r="G737" s="191">
        <f>Factures!B751</f>
        <v>0</v>
      </c>
      <c r="H737" s="194">
        <f>Factures!F751</f>
        <v>0</v>
      </c>
      <c r="I737" s="34">
        <f>Factures!N751</f>
        <v>0</v>
      </c>
      <c r="J737" s="198"/>
      <c r="K737" s="192">
        <f>Factures!O751</f>
        <v>0</v>
      </c>
      <c r="L737" s="192"/>
      <c r="M737" s="198">
        <f ca="1">Factures!B$13</f>
        <v>46067</v>
      </c>
      <c r="N737" s="193" t="str">
        <f>Factures!A$11</f>
        <v>Facture</v>
      </c>
      <c r="O737" s="192"/>
      <c r="P737" s="192"/>
      <c r="Q737" s="192"/>
      <c r="R737" s="198"/>
      <c r="S737" s="193"/>
      <c r="T737" s="193"/>
    </row>
    <row r="738" s="179" customFormat="1" hidden="1" spans="1:20">
      <c r="A738" s="193">
        <f>Factures!C752</f>
        <v>0</v>
      </c>
      <c r="B738" s="34"/>
      <c r="C738" s="31">
        <f t="shared" si="11"/>
        <v>1000</v>
      </c>
      <c r="D738" s="34"/>
      <c r="E738" s="34">
        <f>Factures!E752</f>
        <v>0</v>
      </c>
      <c r="F738" s="190">
        <f>Factures!A752</f>
        <v>0</v>
      </c>
      <c r="G738" s="191">
        <f>Factures!B752</f>
        <v>0</v>
      </c>
      <c r="H738" s="194">
        <f>Factures!F752</f>
        <v>0</v>
      </c>
      <c r="I738" s="34">
        <f>Factures!N752</f>
        <v>0</v>
      </c>
      <c r="J738" s="198"/>
      <c r="K738" s="192">
        <f>Factures!O752</f>
        <v>0</v>
      </c>
      <c r="L738" s="192"/>
      <c r="M738" s="198">
        <f ca="1">Factures!B$13</f>
        <v>46067</v>
      </c>
      <c r="N738" s="193" t="str">
        <f>Factures!A$11</f>
        <v>Facture</v>
      </c>
      <c r="O738" s="192"/>
      <c r="P738" s="192"/>
      <c r="Q738" s="192"/>
      <c r="R738" s="198"/>
      <c r="S738" s="193"/>
      <c r="T738" s="193"/>
    </row>
    <row r="739" s="179" customFormat="1" hidden="1" spans="1:20">
      <c r="A739" s="193">
        <f>Factures!C753</f>
        <v>0</v>
      </c>
      <c r="B739" s="34"/>
      <c r="C739" s="31">
        <f t="shared" si="11"/>
        <v>1000</v>
      </c>
      <c r="D739" s="34"/>
      <c r="E739" s="34">
        <f>Factures!E753</f>
        <v>0</v>
      </c>
      <c r="F739" s="190">
        <f>Factures!A753</f>
        <v>0</v>
      </c>
      <c r="G739" s="191">
        <f>Factures!B753</f>
        <v>0</v>
      </c>
      <c r="H739" s="194">
        <f>Factures!F753</f>
        <v>0</v>
      </c>
      <c r="I739" s="34">
        <f>Factures!N753</f>
        <v>0</v>
      </c>
      <c r="J739" s="198"/>
      <c r="K739" s="192">
        <f>Factures!O753</f>
        <v>0</v>
      </c>
      <c r="L739" s="192"/>
      <c r="M739" s="198">
        <f ca="1">Factures!B$13</f>
        <v>46067</v>
      </c>
      <c r="N739" s="193" t="str">
        <f>Factures!A$11</f>
        <v>Facture</v>
      </c>
      <c r="O739" s="192"/>
      <c r="P739" s="192"/>
      <c r="Q739" s="192"/>
      <c r="R739" s="198"/>
      <c r="S739" s="193"/>
      <c r="T739" s="193"/>
    </row>
    <row r="740" s="179" customFormat="1" hidden="1" spans="1:20">
      <c r="A740" s="193">
        <f>Factures!C754</f>
        <v>0</v>
      </c>
      <c r="B740" s="34"/>
      <c r="C740" s="31">
        <f t="shared" si="11"/>
        <v>1000</v>
      </c>
      <c r="D740" s="34"/>
      <c r="E740" s="34">
        <f>Factures!E754</f>
        <v>0</v>
      </c>
      <c r="F740" s="190">
        <f>Factures!A754</f>
        <v>0</v>
      </c>
      <c r="G740" s="191">
        <f>Factures!B754</f>
        <v>0</v>
      </c>
      <c r="H740" s="194">
        <f>Factures!F754</f>
        <v>0</v>
      </c>
      <c r="I740" s="34">
        <f>Factures!N754</f>
        <v>0</v>
      </c>
      <c r="J740" s="198"/>
      <c r="K740" s="192">
        <f>Factures!O754</f>
        <v>0</v>
      </c>
      <c r="L740" s="192"/>
      <c r="M740" s="198">
        <f ca="1">Factures!B$13</f>
        <v>46067</v>
      </c>
      <c r="N740" s="193" t="str">
        <f>Factures!A$11</f>
        <v>Facture</v>
      </c>
      <c r="O740" s="192"/>
      <c r="P740" s="192"/>
      <c r="Q740" s="192"/>
      <c r="R740" s="198"/>
      <c r="S740" s="193"/>
      <c r="T740" s="193"/>
    </row>
    <row r="741" s="179" customFormat="1" hidden="1" spans="1:20">
      <c r="A741" s="193">
        <f>Factures!C755</f>
        <v>0</v>
      </c>
      <c r="B741" s="34"/>
      <c r="C741" s="31">
        <f t="shared" si="11"/>
        <v>1000</v>
      </c>
      <c r="D741" s="34"/>
      <c r="E741" s="34">
        <f>Factures!E755</f>
        <v>0</v>
      </c>
      <c r="F741" s="190">
        <f>Factures!A755</f>
        <v>0</v>
      </c>
      <c r="G741" s="191">
        <f>Factures!B755</f>
        <v>0</v>
      </c>
      <c r="H741" s="194">
        <f>Factures!F755</f>
        <v>0</v>
      </c>
      <c r="I741" s="34">
        <f>Factures!N755</f>
        <v>0</v>
      </c>
      <c r="J741" s="198"/>
      <c r="K741" s="192">
        <f>Factures!O755</f>
        <v>0</v>
      </c>
      <c r="L741" s="192"/>
      <c r="M741" s="198">
        <f ca="1">Factures!B$13</f>
        <v>46067</v>
      </c>
      <c r="N741" s="193" t="str">
        <f>Factures!A$11</f>
        <v>Facture</v>
      </c>
      <c r="O741" s="192"/>
      <c r="P741" s="192"/>
      <c r="Q741" s="192"/>
      <c r="R741" s="198"/>
      <c r="S741" s="193"/>
      <c r="T741" s="193"/>
    </row>
    <row r="742" s="179" customFormat="1" hidden="1" spans="1:20">
      <c r="A742" s="193">
        <f>Factures!C756</f>
        <v>0</v>
      </c>
      <c r="B742" s="34"/>
      <c r="C742" s="31">
        <f t="shared" si="11"/>
        <v>1000</v>
      </c>
      <c r="D742" s="34"/>
      <c r="E742" s="34">
        <f>Factures!E756</f>
        <v>0</v>
      </c>
      <c r="F742" s="190">
        <f>Factures!A756</f>
        <v>0</v>
      </c>
      <c r="G742" s="191">
        <f>Factures!B756</f>
        <v>0</v>
      </c>
      <c r="H742" s="194">
        <f>Factures!F756</f>
        <v>0</v>
      </c>
      <c r="I742" s="34">
        <f>Factures!N756</f>
        <v>0</v>
      </c>
      <c r="J742" s="198"/>
      <c r="K742" s="192">
        <f>Factures!O756</f>
        <v>0</v>
      </c>
      <c r="L742" s="192"/>
      <c r="M742" s="198">
        <f ca="1">Factures!B$13</f>
        <v>46067</v>
      </c>
      <c r="N742" s="193" t="str">
        <f>Factures!A$11</f>
        <v>Facture</v>
      </c>
      <c r="O742" s="192"/>
      <c r="P742" s="192"/>
      <c r="Q742" s="192"/>
      <c r="R742" s="198"/>
      <c r="S742" s="193"/>
      <c r="T742" s="193"/>
    </row>
    <row r="743" s="179" customFormat="1" hidden="1" spans="1:20">
      <c r="A743" s="193">
        <f>Factures!C757</f>
        <v>0</v>
      </c>
      <c r="B743" s="34"/>
      <c r="C743" s="31">
        <f t="shared" si="11"/>
        <v>1000</v>
      </c>
      <c r="D743" s="34"/>
      <c r="E743" s="34">
        <f>Factures!E757</f>
        <v>0</v>
      </c>
      <c r="F743" s="190">
        <f>Factures!A757</f>
        <v>0</v>
      </c>
      <c r="G743" s="191">
        <f>Factures!B757</f>
        <v>0</v>
      </c>
      <c r="H743" s="194">
        <f>Factures!F757</f>
        <v>0</v>
      </c>
      <c r="I743" s="34">
        <f>Factures!N757</f>
        <v>0</v>
      </c>
      <c r="J743" s="198"/>
      <c r="K743" s="192">
        <f>Factures!O757</f>
        <v>0</v>
      </c>
      <c r="L743" s="192"/>
      <c r="M743" s="198">
        <f ca="1">Factures!B$13</f>
        <v>46067</v>
      </c>
      <c r="N743" s="193" t="str">
        <f>Factures!A$11</f>
        <v>Facture</v>
      </c>
      <c r="O743" s="192"/>
      <c r="P743" s="192"/>
      <c r="Q743" s="192"/>
      <c r="R743" s="198"/>
      <c r="S743" s="193"/>
      <c r="T743" s="193"/>
    </row>
    <row r="744" s="179" customFormat="1" hidden="1" spans="1:20">
      <c r="A744" s="193">
        <f>Factures!C758</f>
        <v>0</v>
      </c>
      <c r="B744" s="34"/>
      <c r="C744" s="31">
        <f t="shared" si="11"/>
        <v>1000</v>
      </c>
      <c r="D744" s="34"/>
      <c r="E744" s="34">
        <f>Factures!E758</f>
        <v>0</v>
      </c>
      <c r="F744" s="190">
        <f>Factures!A758</f>
        <v>0</v>
      </c>
      <c r="G744" s="191">
        <f>Factures!B758</f>
        <v>0</v>
      </c>
      <c r="H744" s="194">
        <f>Factures!F758</f>
        <v>0</v>
      </c>
      <c r="I744" s="34">
        <f>Factures!N758</f>
        <v>0</v>
      </c>
      <c r="J744" s="198"/>
      <c r="K744" s="192">
        <f>Factures!O758</f>
        <v>0</v>
      </c>
      <c r="L744" s="192"/>
      <c r="M744" s="198">
        <f ca="1">Factures!B$13</f>
        <v>46067</v>
      </c>
      <c r="N744" s="193" t="str">
        <f>Factures!A$11</f>
        <v>Facture</v>
      </c>
      <c r="O744" s="192"/>
      <c r="P744" s="192"/>
      <c r="Q744" s="192"/>
      <c r="R744" s="198"/>
      <c r="S744" s="193"/>
      <c r="T744" s="193"/>
    </row>
    <row r="745" s="179" customFormat="1" hidden="1" spans="1:20">
      <c r="A745" s="193">
        <f>Factures!C759</f>
        <v>0</v>
      </c>
      <c r="B745" s="34"/>
      <c r="C745" s="31">
        <f t="shared" si="11"/>
        <v>1000</v>
      </c>
      <c r="D745" s="34"/>
      <c r="E745" s="34">
        <f>Factures!E759</f>
        <v>0</v>
      </c>
      <c r="F745" s="190">
        <f>Factures!A759</f>
        <v>0</v>
      </c>
      <c r="G745" s="191">
        <f>Factures!B759</f>
        <v>0</v>
      </c>
      <c r="H745" s="194">
        <f>Factures!F759</f>
        <v>0</v>
      </c>
      <c r="I745" s="34">
        <f>Factures!N759</f>
        <v>0</v>
      </c>
      <c r="J745" s="198"/>
      <c r="K745" s="192">
        <f>Factures!O759</f>
        <v>0</v>
      </c>
      <c r="L745" s="192"/>
      <c r="M745" s="198">
        <f ca="1">Factures!B$13</f>
        <v>46067</v>
      </c>
      <c r="N745" s="193" t="str">
        <f>Factures!A$11</f>
        <v>Facture</v>
      </c>
      <c r="O745" s="192"/>
      <c r="P745" s="192"/>
      <c r="Q745" s="192"/>
      <c r="R745" s="198"/>
      <c r="S745" s="193"/>
      <c r="T745" s="193"/>
    </row>
    <row r="746" s="179" customFormat="1" hidden="1" spans="1:20">
      <c r="A746" s="193">
        <f>Factures!C760</f>
        <v>0</v>
      </c>
      <c r="B746" s="34"/>
      <c r="C746" s="31">
        <f t="shared" si="11"/>
        <v>1000</v>
      </c>
      <c r="D746" s="34"/>
      <c r="E746" s="34">
        <f>Factures!E760</f>
        <v>0</v>
      </c>
      <c r="F746" s="190">
        <f>Factures!A760</f>
        <v>0</v>
      </c>
      <c r="G746" s="191">
        <f>Factures!B760</f>
        <v>0</v>
      </c>
      <c r="H746" s="194">
        <f>Factures!F760</f>
        <v>0</v>
      </c>
      <c r="I746" s="34">
        <f>Factures!N760</f>
        <v>0</v>
      </c>
      <c r="J746" s="198"/>
      <c r="K746" s="192">
        <f>Factures!O760</f>
        <v>0</v>
      </c>
      <c r="L746" s="192"/>
      <c r="M746" s="198">
        <f ca="1">Factures!B$13</f>
        <v>46067</v>
      </c>
      <c r="N746" s="193" t="str">
        <f>Factures!A$11</f>
        <v>Facture</v>
      </c>
      <c r="O746" s="192"/>
      <c r="P746" s="192"/>
      <c r="Q746" s="192"/>
      <c r="R746" s="198"/>
      <c r="S746" s="193"/>
      <c r="T746" s="193"/>
    </row>
    <row r="747" s="179" customFormat="1" hidden="1" spans="1:20">
      <c r="A747" s="193">
        <f>Factures!C761</f>
        <v>0</v>
      </c>
      <c r="B747" s="34"/>
      <c r="C747" s="31">
        <f t="shared" si="11"/>
        <v>1000</v>
      </c>
      <c r="D747" s="34"/>
      <c r="E747" s="34">
        <f>Factures!E761</f>
        <v>0</v>
      </c>
      <c r="F747" s="190">
        <f>Factures!A761</f>
        <v>0</v>
      </c>
      <c r="G747" s="191">
        <f>Factures!B761</f>
        <v>0</v>
      </c>
      <c r="H747" s="194">
        <f>Factures!F761</f>
        <v>0</v>
      </c>
      <c r="I747" s="34">
        <f>Factures!N761</f>
        <v>0</v>
      </c>
      <c r="J747" s="198"/>
      <c r="K747" s="192">
        <f>Factures!O761</f>
        <v>0</v>
      </c>
      <c r="L747" s="192"/>
      <c r="M747" s="198">
        <f ca="1">Factures!B$13</f>
        <v>46067</v>
      </c>
      <c r="N747" s="193" t="str">
        <f>Factures!A$11</f>
        <v>Facture</v>
      </c>
      <c r="O747" s="192"/>
      <c r="P747" s="192"/>
      <c r="Q747" s="192"/>
      <c r="R747" s="198"/>
      <c r="S747" s="193"/>
      <c r="T747" s="193"/>
    </row>
    <row r="748" s="179" customFormat="1" hidden="1" spans="1:20">
      <c r="A748" s="193">
        <f>Factures!C762</f>
        <v>0</v>
      </c>
      <c r="B748" s="34"/>
      <c r="C748" s="31">
        <f t="shared" si="11"/>
        <v>1000</v>
      </c>
      <c r="D748" s="34"/>
      <c r="E748" s="34">
        <f>Factures!E762</f>
        <v>0</v>
      </c>
      <c r="F748" s="190">
        <f>Factures!A762</f>
        <v>0</v>
      </c>
      <c r="G748" s="191">
        <f>Factures!B762</f>
        <v>0</v>
      </c>
      <c r="H748" s="194">
        <f>Factures!F762</f>
        <v>0</v>
      </c>
      <c r="I748" s="34">
        <f>Factures!N762</f>
        <v>0</v>
      </c>
      <c r="J748" s="198"/>
      <c r="K748" s="192">
        <f>Factures!O762</f>
        <v>0</v>
      </c>
      <c r="L748" s="192"/>
      <c r="M748" s="198">
        <f ca="1">Factures!B$13</f>
        <v>46067</v>
      </c>
      <c r="N748" s="193" t="str">
        <f>Factures!A$11</f>
        <v>Facture</v>
      </c>
      <c r="O748" s="192"/>
      <c r="P748" s="192"/>
      <c r="Q748" s="192"/>
      <c r="R748" s="198"/>
      <c r="S748" s="193"/>
      <c r="T748" s="193"/>
    </row>
    <row r="749" s="179" customFormat="1" hidden="1" spans="1:20">
      <c r="A749" s="193">
        <f>Factures!C763</f>
        <v>0</v>
      </c>
      <c r="B749" s="34"/>
      <c r="C749" s="31">
        <f t="shared" si="11"/>
        <v>1000</v>
      </c>
      <c r="D749" s="34"/>
      <c r="E749" s="34">
        <f>Factures!E763</f>
        <v>0</v>
      </c>
      <c r="F749" s="190">
        <f>Factures!A763</f>
        <v>0</v>
      </c>
      <c r="G749" s="191">
        <f>Factures!B763</f>
        <v>0</v>
      </c>
      <c r="H749" s="194">
        <f>Factures!F763</f>
        <v>0</v>
      </c>
      <c r="I749" s="34">
        <f>Factures!N763</f>
        <v>0</v>
      </c>
      <c r="J749" s="198"/>
      <c r="K749" s="192">
        <f>Factures!O763</f>
        <v>0</v>
      </c>
      <c r="L749" s="192"/>
      <c r="M749" s="198">
        <f ca="1">Factures!B$13</f>
        <v>46067</v>
      </c>
      <c r="N749" s="193" t="str">
        <f>Factures!A$11</f>
        <v>Facture</v>
      </c>
      <c r="O749" s="192"/>
      <c r="P749" s="192"/>
      <c r="Q749" s="192"/>
      <c r="R749" s="198"/>
      <c r="S749" s="193"/>
      <c r="T749" s="193"/>
    </row>
    <row r="750" s="179" customFormat="1" hidden="1" spans="1:20">
      <c r="A750" s="193">
        <f>Factures!C764</f>
        <v>0</v>
      </c>
      <c r="B750" s="34"/>
      <c r="C750" s="31">
        <f t="shared" si="11"/>
        <v>1000</v>
      </c>
      <c r="D750" s="34"/>
      <c r="E750" s="34">
        <f>Factures!E764</f>
        <v>0</v>
      </c>
      <c r="F750" s="190">
        <f>Factures!A764</f>
        <v>0</v>
      </c>
      <c r="G750" s="191">
        <f>Factures!B764</f>
        <v>0</v>
      </c>
      <c r="H750" s="194">
        <f>Factures!F764</f>
        <v>0</v>
      </c>
      <c r="I750" s="34">
        <f>Factures!N764</f>
        <v>0</v>
      </c>
      <c r="J750" s="198"/>
      <c r="K750" s="192">
        <f>Factures!O764</f>
        <v>0</v>
      </c>
      <c r="L750" s="192"/>
      <c r="M750" s="198">
        <f ca="1">Factures!B$13</f>
        <v>46067</v>
      </c>
      <c r="N750" s="193" t="str">
        <f>Factures!A$11</f>
        <v>Facture</v>
      </c>
      <c r="O750" s="192"/>
      <c r="P750" s="192"/>
      <c r="Q750" s="192"/>
      <c r="R750" s="198"/>
      <c r="S750" s="193"/>
      <c r="T750" s="193"/>
    </row>
    <row r="751" s="179" customFormat="1" hidden="1" spans="1:20">
      <c r="A751" s="193">
        <f>Factures!C765</f>
        <v>0</v>
      </c>
      <c r="B751" s="34"/>
      <c r="C751" s="31">
        <f t="shared" si="11"/>
        <v>1000</v>
      </c>
      <c r="D751" s="34"/>
      <c r="E751" s="34">
        <f>Factures!E765</f>
        <v>0</v>
      </c>
      <c r="F751" s="190">
        <f>Factures!A765</f>
        <v>0</v>
      </c>
      <c r="G751" s="191">
        <f>Factures!B765</f>
        <v>0</v>
      </c>
      <c r="H751" s="194">
        <f>Factures!F765</f>
        <v>0</v>
      </c>
      <c r="I751" s="34">
        <f>Factures!N765</f>
        <v>0</v>
      </c>
      <c r="J751" s="198"/>
      <c r="K751" s="192">
        <f>Factures!O765</f>
        <v>0</v>
      </c>
      <c r="L751" s="192"/>
      <c r="M751" s="198">
        <f ca="1">Factures!B$13</f>
        <v>46067</v>
      </c>
      <c r="N751" s="193" t="str">
        <f>Factures!A$11</f>
        <v>Facture</v>
      </c>
      <c r="O751" s="192"/>
      <c r="P751" s="192"/>
      <c r="Q751" s="192"/>
      <c r="R751" s="198"/>
      <c r="S751" s="193"/>
      <c r="T751" s="193"/>
    </row>
    <row r="752" s="179" customFormat="1" hidden="1" spans="1:20">
      <c r="A752" s="193">
        <f>Factures!C766</f>
        <v>0</v>
      </c>
      <c r="B752" s="34"/>
      <c r="C752" s="31">
        <f t="shared" si="11"/>
        <v>1000</v>
      </c>
      <c r="D752" s="34"/>
      <c r="E752" s="34">
        <f>Factures!E766</f>
        <v>0</v>
      </c>
      <c r="F752" s="190">
        <f>Factures!A766</f>
        <v>0</v>
      </c>
      <c r="G752" s="191">
        <f>Factures!B766</f>
        <v>0</v>
      </c>
      <c r="H752" s="194">
        <f>Factures!F766</f>
        <v>0</v>
      </c>
      <c r="I752" s="34">
        <f>Factures!N766</f>
        <v>0</v>
      </c>
      <c r="J752" s="198"/>
      <c r="K752" s="192">
        <f>Factures!O766</f>
        <v>0</v>
      </c>
      <c r="L752" s="192"/>
      <c r="M752" s="198">
        <f ca="1">Factures!B$13</f>
        <v>46067</v>
      </c>
      <c r="N752" s="193" t="str">
        <f>Factures!A$11</f>
        <v>Facture</v>
      </c>
      <c r="O752" s="192"/>
      <c r="P752" s="192"/>
      <c r="Q752" s="192"/>
      <c r="R752" s="198"/>
      <c r="S752" s="193"/>
      <c r="T752" s="193"/>
    </row>
    <row r="753" s="179" customFormat="1" hidden="1" spans="1:20">
      <c r="A753" s="193">
        <f>Factures!C767</f>
        <v>0</v>
      </c>
      <c r="B753" s="34"/>
      <c r="C753" s="31">
        <f t="shared" si="11"/>
        <v>1000</v>
      </c>
      <c r="D753" s="34"/>
      <c r="E753" s="34">
        <f>Factures!E767</f>
        <v>0</v>
      </c>
      <c r="F753" s="190">
        <f>Factures!A767</f>
        <v>0</v>
      </c>
      <c r="G753" s="191">
        <f>Factures!B767</f>
        <v>0</v>
      </c>
      <c r="H753" s="194">
        <f>Factures!F767</f>
        <v>0</v>
      </c>
      <c r="I753" s="34">
        <f>Factures!N767</f>
        <v>0</v>
      </c>
      <c r="J753" s="198"/>
      <c r="K753" s="192">
        <f>Factures!O767</f>
        <v>0</v>
      </c>
      <c r="L753" s="192"/>
      <c r="M753" s="198">
        <f ca="1">Factures!B$13</f>
        <v>46067</v>
      </c>
      <c r="N753" s="193" t="str">
        <f>Factures!A$11</f>
        <v>Facture</v>
      </c>
      <c r="O753" s="192"/>
      <c r="P753" s="192"/>
      <c r="Q753" s="192"/>
      <c r="R753" s="198"/>
      <c r="S753" s="193"/>
      <c r="T753" s="193"/>
    </row>
    <row r="754" s="179" customFormat="1" hidden="1" spans="1:20">
      <c r="A754" s="193">
        <f>Factures!C768</f>
        <v>0</v>
      </c>
      <c r="B754" s="34"/>
      <c r="C754" s="31">
        <f t="shared" si="11"/>
        <v>1000</v>
      </c>
      <c r="D754" s="34"/>
      <c r="E754" s="34">
        <f>Factures!E768</f>
        <v>0</v>
      </c>
      <c r="F754" s="190">
        <f>Factures!A768</f>
        <v>0</v>
      </c>
      <c r="G754" s="191">
        <f>Factures!B768</f>
        <v>0</v>
      </c>
      <c r="H754" s="194">
        <f>Factures!F768</f>
        <v>0</v>
      </c>
      <c r="I754" s="34">
        <f>Factures!N768</f>
        <v>0</v>
      </c>
      <c r="J754" s="198"/>
      <c r="K754" s="192">
        <f>Factures!O768</f>
        <v>0</v>
      </c>
      <c r="L754" s="192"/>
      <c r="M754" s="198">
        <f ca="1">Factures!B$13</f>
        <v>46067</v>
      </c>
      <c r="N754" s="193" t="str">
        <f>Factures!A$11</f>
        <v>Facture</v>
      </c>
      <c r="O754" s="192"/>
      <c r="P754" s="192"/>
      <c r="Q754" s="192"/>
      <c r="R754" s="198"/>
      <c r="S754" s="193"/>
      <c r="T754" s="193"/>
    </row>
    <row r="755" s="179" customFormat="1" hidden="1" spans="1:20">
      <c r="A755" s="193">
        <f>Factures!C769</f>
        <v>0</v>
      </c>
      <c r="B755" s="34"/>
      <c r="C755" s="31">
        <f t="shared" si="11"/>
        <v>1000</v>
      </c>
      <c r="D755" s="34"/>
      <c r="E755" s="34">
        <f>Factures!E769</f>
        <v>0</v>
      </c>
      <c r="F755" s="190">
        <f>Factures!A769</f>
        <v>0</v>
      </c>
      <c r="G755" s="191">
        <f>Factures!B769</f>
        <v>0</v>
      </c>
      <c r="H755" s="194">
        <f>Factures!F769</f>
        <v>0</v>
      </c>
      <c r="I755" s="34">
        <f>Factures!N769</f>
        <v>0</v>
      </c>
      <c r="J755" s="198"/>
      <c r="K755" s="192">
        <f>Factures!O769</f>
        <v>0</v>
      </c>
      <c r="L755" s="192"/>
      <c r="M755" s="198">
        <f ca="1">Factures!B$13</f>
        <v>46067</v>
      </c>
      <c r="N755" s="193" t="str">
        <f>Factures!A$11</f>
        <v>Facture</v>
      </c>
      <c r="O755" s="192"/>
      <c r="P755" s="192"/>
      <c r="Q755" s="192"/>
      <c r="R755" s="198"/>
      <c r="S755" s="193"/>
      <c r="T755" s="193"/>
    </row>
    <row r="756" s="179" customFormat="1" hidden="1" spans="1:20">
      <c r="A756" s="193">
        <f>Factures!C770</f>
        <v>0</v>
      </c>
      <c r="B756" s="34"/>
      <c r="C756" s="31">
        <f t="shared" si="11"/>
        <v>1000</v>
      </c>
      <c r="D756" s="34"/>
      <c r="E756" s="34">
        <f>Factures!E770</f>
        <v>0</v>
      </c>
      <c r="F756" s="190">
        <f>Factures!A770</f>
        <v>0</v>
      </c>
      <c r="G756" s="191">
        <f>Factures!B770</f>
        <v>0</v>
      </c>
      <c r="H756" s="194">
        <f>Factures!F770</f>
        <v>0</v>
      </c>
      <c r="I756" s="34">
        <f>Factures!N770</f>
        <v>0</v>
      </c>
      <c r="J756" s="198"/>
      <c r="K756" s="192">
        <f>Factures!O770</f>
        <v>0</v>
      </c>
      <c r="L756" s="192"/>
      <c r="M756" s="198">
        <f ca="1">Factures!B$13</f>
        <v>46067</v>
      </c>
      <c r="N756" s="193" t="str">
        <f>Factures!A$11</f>
        <v>Facture</v>
      </c>
      <c r="O756" s="192"/>
      <c r="P756" s="192"/>
      <c r="Q756" s="192"/>
      <c r="R756" s="198"/>
      <c r="S756" s="193"/>
      <c r="T756" s="193"/>
    </row>
    <row r="757" s="179" customFormat="1" hidden="1" spans="1:20">
      <c r="A757" s="193">
        <f>Factures!C771</f>
        <v>0</v>
      </c>
      <c r="B757" s="34"/>
      <c r="C757" s="31">
        <f t="shared" si="11"/>
        <v>1000</v>
      </c>
      <c r="D757" s="34"/>
      <c r="E757" s="34">
        <f>Factures!E771</f>
        <v>0</v>
      </c>
      <c r="F757" s="190">
        <f>Factures!A771</f>
        <v>0</v>
      </c>
      <c r="G757" s="191">
        <f>Factures!B771</f>
        <v>0</v>
      </c>
      <c r="H757" s="194">
        <f>Factures!F771</f>
        <v>0</v>
      </c>
      <c r="I757" s="34">
        <f>Factures!N771</f>
        <v>0</v>
      </c>
      <c r="J757" s="198"/>
      <c r="K757" s="192">
        <f>Factures!O771</f>
        <v>0</v>
      </c>
      <c r="L757" s="192"/>
      <c r="M757" s="198">
        <f ca="1">Factures!B$13</f>
        <v>46067</v>
      </c>
      <c r="N757" s="193" t="str">
        <f>Factures!A$11</f>
        <v>Facture</v>
      </c>
      <c r="O757" s="192"/>
      <c r="P757" s="192"/>
      <c r="Q757" s="192"/>
      <c r="R757" s="198"/>
      <c r="S757" s="193"/>
      <c r="T757" s="193"/>
    </row>
    <row r="758" s="179" customFormat="1" hidden="1" spans="1:20">
      <c r="A758" s="193">
        <f>Factures!C772</f>
        <v>0</v>
      </c>
      <c r="B758" s="34"/>
      <c r="C758" s="31">
        <f t="shared" si="11"/>
        <v>1000</v>
      </c>
      <c r="D758" s="34"/>
      <c r="E758" s="34">
        <f>Factures!E772</f>
        <v>0</v>
      </c>
      <c r="F758" s="190">
        <f>Factures!A772</f>
        <v>0</v>
      </c>
      <c r="G758" s="191">
        <f>Factures!B772</f>
        <v>0</v>
      </c>
      <c r="H758" s="194">
        <f>Factures!F772</f>
        <v>0</v>
      </c>
      <c r="I758" s="34">
        <f>Factures!N772</f>
        <v>0</v>
      </c>
      <c r="J758" s="198"/>
      <c r="K758" s="192">
        <f>Factures!O772</f>
        <v>0</v>
      </c>
      <c r="L758" s="192"/>
      <c r="M758" s="198">
        <f ca="1">Factures!B$13</f>
        <v>46067</v>
      </c>
      <c r="N758" s="193" t="str">
        <f>Factures!A$11</f>
        <v>Facture</v>
      </c>
      <c r="O758" s="192"/>
      <c r="P758" s="192"/>
      <c r="Q758" s="192"/>
      <c r="R758" s="198"/>
      <c r="S758" s="193"/>
      <c r="T758" s="193"/>
    </row>
    <row r="759" s="179" customFormat="1" hidden="1" spans="1:20">
      <c r="A759" s="193">
        <f>Factures!C773</f>
        <v>0</v>
      </c>
      <c r="B759" s="34"/>
      <c r="C759" s="31">
        <f t="shared" si="11"/>
        <v>1000</v>
      </c>
      <c r="D759" s="34"/>
      <c r="E759" s="34">
        <f>Factures!E773</f>
        <v>0</v>
      </c>
      <c r="F759" s="190">
        <f>Factures!A773</f>
        <v>0</v>
      </c>
      <c r="G759" s="191">
        <f>Factures!B773</f>
        <v>0</v>
      </c>
      <c r="H759" s="194">
        <f>Factures!F773</f>
        <v>0</v>
      </c>
      <c r="I759" s="34">
        <f>Factures!N773</f>
        <v>0</v>
      </c>
      <c r="J759" s="198"/>
      <c r="K759" s="192">
        <f>Factures!O773</f>
        <v>0</v>
      </c>
      <c r="L759" s="192"/>
      <c r="M759" s="198">
        <f ca="1">Factures!B$13</f>
        <v>46067</v>
      </c>
      <c r="N759" s="193" t="str">
        <f>Factures!A$11</f>
        <v>Facture</v>
      </c>
      <c r="O759" s="192"/>
      <c r="P759" s="192"/>
      <c r="Q759" s="192"/>
      <c r="R759" s="198"/>
      <c r="S759" s="193"/>
      <c r="T759" s="193"/>
    </row>
    <row r="760" s="179" customFormat="1" hidden="1" spans="1:20">
      <c r="A760" s="193">
        <f>Factures!C774</f>
        <v>0</v>
      </c>
      <c r="B760" s="34"/>
      <c r="C760" s="31">
        <f t="shared" si="11"/>
        <v>1000</v>
      </c>
      <c r="D760" s="34"/>
      <c r="E760" s="34">
        <f>Factures!E774</f>
        <v>0</v>
      </c>
      <c r="F760" s="190">
        <f>Factures!A774</f>
        <v>0</v>
      </c>
      <c r="G760" s="191">
        <f>Factures!B774</f>
        <v>0</v>
      </c>
      <c r="H760" s="194">
        <f>Factures!F774</f>
        <v>0</v>
      </c>
      <c r="I760" s="34">
        <f>Factures!N774</f>
        <v>0</v>
      </c>
      <c r="J760" s="198"/>
      <c r="K760" s="192">
        <f>Factures!O774</f>
        <v>0</v>
      </c>
      <c r="L760" s="192"/>
      <c r="M760" s="198">
        <f ca="1">Factures!B$13</f>
        <v>46067</v>
      </c>
      <c r="N760" s="193" t="str">
        <f>Factures!A$11</f>
        <v>Facture</v>
      </c>
      <c r="O760" s="192"/>
      <c r="P760" s="192"/>
      <c r="Q760" s="192"/>
      <c r="R760" s="198"/>
      <c r="S760" s="193"/>
      <c r="T760" s="193"/>
    </row>
    <row r="761" s="179" customFormat="1" hidden="1" spans="1:20">
      <c r="A761" s="193">
        <f>Factures!C775</f>
        <v>0</v>
      </c>
      <c r="B761" s="34"/>
      <c r="C761" s="31">
        <f t="shared" si="11"/>
        <v>1000</v>
      </c>
      <c r="D761" s="34"/>
      <c r="E761" s="34">
        <f>Factures!E775</f>
        <v>0</v>
      </c>
      <c r="F761" s="190">
        <f>Factures!A775</f>
        <v>0</v>
      </c>
      <c r="G761" s="191">
        <f>Factures!B775</f>
        <v>0</v>
      </c>
      <c r="H761" s="194">
        <f>Factures!F775</f>
        <v>0</v>
      </c>
      <c r="I761" s="34">
        <f>Factures!N775</f>
        <v>0</v>
      </c>
      <c r="J761" s="198"/>
      <c r="K761" s="192">
        <f>Factures!O775</f>
        <v>0</v>
      </c>
      <c r="L761" s="192"/>
      <c r="M761" s="198">
        <f ca="1">Factures!B$13</f>
        <v>46067</v>
      </c>
      <c r="N761" s="193" t="str">
        <f>Factures!A$11</f>
        <v>Facture</v>
      </c>
      <c r="O761" s="192"/>
      <c r="P761" s="192"/>
      <c r="Q761" s="192"/>
      <c r="R761" s="198"/>
      <c r="S761" s="193"/>
      <c r="T761" s="193"/>
    </row>
    <row r="762" s="179" customFormat="1" hidden="1" spans="1:20">
      <c r="A762" s="193">
        <f>Factures!C776</f>
        <v>0</v>
      </c>
      <c r="B762" s="34"/>
      <c r="C762" s="31">
        <f t="shared" si="11"/>
        <v>1000</v>
      </c>
      <c r="D762" s="34"/>
      <c r="E762" s="34">
        <f>Factures!E776</f>
        <v>0</v>
      </c>
      <c r="F762" s="190">
        <f>Factures!A776</f>
        <v>0</v>
      </c>
      <c r="G762" s="191">
        <f>Factures!B776</f>
        <v>0</v>
      </c>
      <c r="H762" s="194">
        <f>Factures!F776</f>
        <v>0</v>
      </c>
      <c r="I762" s="34">
        <f>Factures!N776</f>
        <v>0</v>
      </c>
      <c r="J762" s="198"/>
      <c r="K762" s="192">
        <f>Factures!O776</f>
        <v>0</v>
      </c>
      <c r="L762" s="192"/>
      <c r="M762" s="198">
        <f ca="1">Factures!B$13</f>
        <v>46067</v>
      </c>
      <c r="N762" s="193" t="str">
        <f>Factures!A$11</f>
        <v>Facture</v>
      </c>
      <c r="O762" s="192"/>
      <c r="P762" s="192"/>
      <c r="Q762" s="192"/>
      <c r="R762" s="198"/>
      <c r="S762" s="193"/>
      <c r="T762" s="193"/>
    </row>
    <row r="763" s="179" customFormat="1" hidden="1" spans="1:20">
      <c r="A763" s="193">
        <f>Factures!C777</f>
        <v>0</v>
      </c>
      <c r="B763" s="34"/>
      <c r="C763" s="31">
        <f t="shared" si="11"/>
        <v>1000</v>
      </c>
      <c r="D763" s="34"/>
      <c r="E763" s="34">
        <f>Factures!E777</f>
        <v>0</v>
      </c>
      <c r="F763" s="190">
        <f>Factures!A777</f>
        <v>0</v>
      </c>
      <c r="G763" s="191">
        <f>Factures!B777</f>
        <v>0</v>
      </c>
      <c r="H763" s="194">
        <f>Factures!F777</f>
        <v>0</v>
      </c>
      <c r="I763" s="34">
        <f>Factures!N777</f>
        <v>0</v>
      </c>
      <c r="J763" s="198"/>
      <c r="K763" s="192">
        <f>Factures!O777</f>
        <v>0</v>
      </c>
      <c r="L763" s="192"/>
      <c r="M763" s="198">
        <f ca="1">Factures!B$13</f>
        <v>46067</v>
      </c>
      <c r="N763" s="193" t="str">
        <f>Factures!A$11</f>
        <v>Facture</v>
      </c>
      <c r="O763" s="192"/>
      <c r="P763" s="192"/>
      <c r="Q763" s="192"/>
      <c r="R763" s="198"/>
      <c r="S763" s="193"/>
      <c r="T763" s="193"/>
    </row>
    <row r="764" s="179" customFormat="1" hidden="1" spans="1:20">
      <c r="A764" s="193">
        <f>Factures!C778</f>
        <v>0</v>
      </c>
      <c r="B764" s="34"/>
      <c r="C764" s="31">
        <f t="shared" si="11"/>
        <v>1000</v>
      </c>
      <c r="D764" s="34"/>
      <c r="E764" s="34">
        <f>Factures!E778</f>
        <v>0</v>
      </c>
      <c r="F764" s="190">
        <f>Factures!A778</f>
        <v>0</v>
      </c>
      <c r="G764" s="191">
        <f>Factures!B778</f>
        <v>0</v>
      </c>
      <c r="H764" s="194">
        <f>Factures!F778</f>
        <v>0</v>
      </c>
      <c r="I764" s="34">
        <f>Factures!N778</f>
        <v>0</v>
      </c>
      <c r="J764" s="198"/>
      <c r="K764" s="192">
        <f>Factures!O778</f>
        <v>0</v>
      </c>
      <c r="L764" s="192"/>
      <c r="M764" s="198">
        <f ca="1">Factures!B$13</f>
        <v>46067</v>
      </c>
      <c r="N764" s="193" t="str">
        <f>Factures!A$11</f>
        <v>Facture</v>
      </c>
      <c r="O764" s="192"/>
      <c r="P764" s="192"/>
      <c r="Q764" s="192"/>
      <c r="R764" s="198"/>
      <c r="S764" s="193"/>
      <c r="T764" s="193"/>
    </row>
    <row r="765" s="179" customFormat="1" hidden="1" spans="1:20">
      <c r="A765" s="193">
        <f>Factures!C779</f>
        <v>0</v>
      </c>
      <c r="B765" s="34"/>
      <c r="C765" s="31">
        <f t="shared" si="11"/>
        <v>1000</v>
      </c>
      <c r="D765" s="34"/>
      <c r="E765" s="34">
        <f>Factures!E779</f>
        <v>0</v>
      </c>
      <c r="F765" s="190">
        <f>Factures!A779</f>
        <v>0</v>
      </c>
      <c r="G765" s="191">
        <f>Factures!B779</f>
        <v>0</v>
      </c>
      <c r="H765" s="194">
        <f>Factures!F779</f>
        <v>0</v>
      </c>
      <c r="I765" s="34">
        <f>Factures!N779</f>
        <v>0</v>
      </c>
      <c r="J765" s="198"/>
      <c r="K765" s="192">
        <f>Factures!O779</f>
        <v>0</v>
      </c>
      <c r="L765" s="192"/>
      <c r="M765" s="198">
        <f ca="1">Factures!B$13</f>
        <v>46067</v>
      </c>
      <c r="N765" s="193" t="str">
        <f>Factures!A$11</f>
        <v>Facture</v>
      </c>
      <c r="O765" s="192"/>
      <c r="P765" s="192"/>
      <c r="Q765" s="192"/>
      <c r="R765" s="198"/>
      <c r="S765" s="193"/>
      <c r="T765" s="193"/>
    </row>
    <row r="766" s="179" customFormat="1" hidden="1" spans="1:20">
      <c r="A766" s="193">
        <f>Factures!C780</f>
        <v>0</v>
      </c>
      <c r="B766" s="34"/>
      <c r="C766" s="31">
        <f t="shared" si="11"/>
        <v>1000</v>
      </c>
      <c r="D766" s="34"/>
      <c r="E766" s="34">
        <f>Factures!E780</f>
        <v>0</v>
      </c>
      <c r="F766" s="190">
        <f>Factures!A780</f>
        <v>0</v>
      </c>
      <c r="G766" s="191">
        <f>Factures!B780</f>
        <v>0</v>
      </c>
      <c r="H766" s="194">
        <f>Factures!F780</f>
        <v>0</v>
      </c>
      <c r="I766" s="34">
        <f>Factures!N780</f>
        <v>0</v>
      </c>
      <c r="J766" s="198"/>
      <c r="K766" s="192">
        <f>Factures!O780</f>
        <v>0</v>
      </c>
      <c r="L766" s="192"/>
      <c r="M766" s="198">
        <f ca="1">Factures!B$13</f>
        <v>46067</v>
      </c>
      <c r="N766" s="193" t="str">
        <f>Factures!A$11</f>
        <v>Facture</v>
      </c>
      <c r="O766" s="192"/>
      <c r="P766" s="192"/>
      <c r="Q766" s="192"/>
      <c r="R766" s="198"/>
      <c r="S766" s="193"/>
      <c r="T766" s="193"/>
    </row>
    <row r="767" s="179" customFormat="1" hidden="1" spans="1:20">
      <c r="A767" s="193">
        <f>Factures!C781</f>
        <v>0</v>
      </c>
      <c r="B767" s="34"/>
      <c r="C767" s="31">
        <f t="shared" si="11"/>
        <v>1000</v>
      </c>
      <c r="D767" s="34"/>
      <c r="E767" s="34">
        <f>Factures!E781</f>
        <v>0</v>
      </c>
      <c r="F767" s="190">
        <f>Factures!A781</f>
        <v>0</v>
      </c>
      <c r="G767" s="191">
        <f>Factures!B781</f>
        <v>0</v>
      </c>
      <c r="H767" s="194">
        <f>Factures!F781</f>
        <v>0</v>
      </c>
      <c r="I767" s="34">
        <f>Factures!N781</f>
        <v>0</v>
      </c>
      <c r="J767" s="198"/>
      <c r="K767" s="192">
        <f>Factures!O781</f>
        <v>0</v>
      </c>
      <c r="L767" s="192"/>
      <c r="M767" s="198">
        <f ca="1">Factures!B$13</f>
        <v>46067</v>
      </c>
      <c r="N767" s="193" t="str">
        <f>Factures!A$11</f>
        <v>Facture</v>
      </c>
      <c r="O767" s="192"/>
      <c r="P767" s="192"/>
      <c r="Q767" s="192"/>
      <c r="R767" s="198"/>
      <c r="S767" s="193"/>
      <c r="T767" s="193"/>
    </row>
    <row r="768" s="179" customFormat="1" hidden="1" spans="1:20">
      <c r="A768" s="193">
        <f>Factures!C782</f>
        <v>0</v>
      </c>
      <c r="B768" s="34"/>
      <c r="C768" s="31">
        <f t="shared" si="11"/>
        <v>1000</v>
      </c>
      <c r="D768" s="34"/>
      <c r="E768" s="34">
        <f>Factures!E782</f>
        <v>0</v>
      </c>
      <c r="F768" s="190">
        <f>Factures!A782</f>
        <v>0</v>
      </c>
      <c r="G768" s="191">
        <f>Factures!B782</f>
        <v>0</v>
      </c>
      <c r="H768" s="194">
        <f>Factures!F782</f>
        <v>0</v>
      </c>
      <c r="I768" s="34">
        <f>Factures!N782</f>
        <v>0</v>
      </c>
      <c r="J768" s="198"/>
      <c r="K768" s="192">
        <f>Factures!O782</f>
        <v>0</v>
      </c>
      <c r="L768" s="192"/>
      <c r="M768" s="198">
        <f ca="1">Factures!B$13</f>
        <v>46067</v>
      </c>
      <c r="N768" s="193" t="str">
        <f>Factures!A$11</f>
        <v>Facture</v>
      </c>
      <c r="O768" s="192"/>
      <c r="P768" s="192"/>
      <c r="Q768" s="192"/>
      <c r="R768" s="198"/>
      <c r="S768" s="193"/>
      <c r="T768" s="193"/>
    </row>
    <row r="769" s="179" customFormat="1" hidden="1" spans="1:20">
      <c r="A769" s="193">
        <f>Factures!C783</f>
        <v>0</v>
      </c>
      <c r="B769" s="34"/>
      <c r="C769" s="31">
        <f t="shared" si="11"/>
        <v>1000</v>
      </c>
      <c r="D769" s="34"/>
      <c r="E769" s="34">
        <f>Factures!E783</f>
        <v>0</v>
      </c>
      <c r="F769" s="190">
        <f>Factures!A783</f>
        <v>0</v>
      </c>
      <c r="G769" s="191">
        <f>Factures!B783</f>
        <v>0</v>
      </c>
      <c r="H769" s="194">
        <f>Factures!F783</f>
        <v>0</v>
      </c>
      <c r="I769" s="34">
        <f>Factures!N783</f>
        <v>0</v>
      </c>
      <c r="J769" s="198"/>
      <c r="K769" s="192">
        <f>Factures!O783</f>
        <v>0</v>
      </c>
      <c r="L769" s="192"/>
      <c r="M769" s="198">
        <f ca="1">Factures!B$13</f>
        <v>46067</v>
      </c>
      <c r="N769" s="193" t="str">
        <f>Factures!A$11</f>
        <v>Facture</v>
      </c>
      <c r="O769" s="192"/>
      <c r="P769" s="192"/>
      <c r="Q769" s="192"/>
      <c r="R769" s="198"/>
      <c r="S769" s="193"/>
      <c r="T769" s="193"/>
    </row>
    <row r="770" s="179" customFormat="1" hidden="1" spans="1:20">
      <c r="A770" s="193">
        <f>Factures!C784</f>
        <v>0</v>
      </c>
      <c r="B770" s="34"/>
      <c r="C770" s="31">
        <f t="shared" si="11"/>
        <v>1000</v>
      </c>
      <c r="D770" s="34"/>
      <c r="E770" s="34">
        <f>Factures!E784</f>
        <v>0</v>
      </c>
      <c r="F770" s="190">
        <f>Factures!A784</f>
        <v>0</v>
      </c>
      <c r="G770" s="191">
        <f>Factures!B784</f>
        <v>0</v>
      </c>
      <c r="H770" s="194">
        <f>Factures!F784</f>
        <v>0</v>
      </c>
      <c r="I770" s="34">
        <f>Factures!N784</f>
        <v>0</v>
      </c>
      <c r="J770" s="198"/>
      <c r="K770" s="192">
        <f>Factures!O784</f>
        <v>0</v>
      </c>
      <c r="L770" s="192"/>
      <c r="M770" s="198">
        <f ca="1">Factures!B$13</f>
        <v>46067</v>
      </c>
      <c r="N770" s="193" t="str">
        <f>Factures!A$11</f>
        <v>Facture</v>
      </c>
      <c r="O770" s="192"/>
      <c r="P770" s="192"/>
      <c r="Q770" s="192"/>
      <c r="R770" s="198"/>
      <c r="S770" s="193"/>
      <c r="T770" s="193"/>
    </row>
    <row r="771" s="179" customFormat="1" hidden="1" spans="1:20">
      <c r="A771" s="193">
        <f>Factures!C785</f>
        <v>0</v>
      </c>
      <c r="B771" s="34"/>
      <c r="C771" s="31">
        <f t="shared" ref="C771:C834" si="12">C$2</f>
        <v>1000</v>
      </c>
      <c r="D771" s="34"/>
      <c r="E771" s="34">
        <f>Factures!E785</f>
        <v>0</v>
      </c>
      <c r="F771" s="190">
        <f>Factures!A785</f>
        <v>0</v>
      </c>
      <c r="G771" s="191">
        <f>Factures!B785</f>
        <v>0</v>
      </c>
      <c r="H771" s="194">
        <f>Factures!F785</f>
        <v>0</v>
      </c>
      <c r="I771" s="34">
        <f>Factures!N785</f>
        <v>0</v>
      </c>
      <c r="J771" s="198"/>
      <c r="K771" s="192">
        <f>Factures!O785</f>
        <v>0</v>
      </c>
      <c r="L771" s="192"/>
      <c r="M771" s="198">
        <f ca="1">Factures!B$13</f>
        <v>46067</v>
      </c>
      <c r="N771" s="193" t="str">
        <f>Factures!A$11</f>
        <v>Facture</v>
      </c>
      <c r="O771" s="192"/>
      <c r="P771" s="192"/>
      <c r="Q771" s="192"/>
      <c r="R771" s="198"/>
      <c r="S771" s="193"/>
      <c r="T771" s="193"/>
    </row>
    <row r="772" s="179" customFormat="1" hidden="1" spans="1:20">
      <c r="A772" s="193">
        <f>Factures!C786</f>
        <v>0</v>
      </c>
      <c r="B772" s="34"/>
      <c r="C772" s="31">
        <f t="shared" si="12"/>
        <v>1000</v>
      </c>
      <c r="D772" s="34"/>
      <c r="E772" s="34">
        <f>Factures!E786</f>
        <v>0</v>
      </c>
      <c r="F772" s="190">
        <f>Factures!A786</f>
        <v>0</v>
      </c>
      <c r="G772" s="191">
        <f>Factures!B786</f>
        <v>0</v>
      </c>
      <c r="H772" s="194">
        <f>Factures!F786</f>
        <v>0</v>
      </c>
      <c r="I772" s="34">
        <f>Factures!N786</f>
        <v>0</v>
      </c>
      <c r="J772" s="198"/>
      <c r="K772" s="192">
        <f>Factures!O786</f>
        <v>0</v>
      </c>
      <c r="L772" s="192"/>
      <c r="M772" s="198">
        <f ca="1">Factures!B$13</f>
        <v>46067</v>
      </c>
      <c r="N772" s="193" t="str">
        <f>Factures!A$11</f>
        <v>Facture</v>
      </c>
      <c r="O772" s="192"/>
      <c r="P772" s="192"/>
      <c r="Q772" s="192"/>
      <c r="R772" s="198"/>
      <c r="S772" s="193"/>
      <c r="T772" s="193"/>
    </row>
    <row r="773" s="179" customFormat="1" hidden="1" spans="1:20">
      <c r="A773" s="193">
        <f>Factures!C787</f>
        <v>0</v>
      </c>
      <c r="B773" s="34"/>
      <c r="C773" s="31">
        <f t="shared" si="12"/>
        <v>1000</v>
      </c>
      <c r="D773" s="34"/>
      <c r="E773" s="34">
        <f>Factures!E787</f>
        <v>0</v>
      </c>
      <c r="F773" s="190">
        <f>Factures!A787</f>
        <v>0</v>
      </c>
      <c r="G773" s="191">
        <f>Factures!B787</f>
        <v>0</v>
      </c>
      <c r="H773" s="194">
        <f>Factures!F787</f>
        <v>0</v>
      </c>
      <c r="I773" s="34">
        <f>Factures!N787</f>
        <v>0</v>
      </c>
      <c r="J773" s="198"/>
      <c r="K773" s="192">
        <f>Factures!O787</f>
        <v>0</v>
      </c>
      <c r="L773" s="192"/>
      <c r="M773" s="198">
        <f ca="1">Factures!B$13</f>
        <v>46067</v>
      </c>
      <c r="N773" s="193" t="str">
        <f>Factures!A$11</f>
        <v>Facture</v>
      </c>
      <c r="O773" s="192"/>
      <c r="P773" s="192"/>
      <c r="Q773" s="192"/>
      <c r="R773" s="198"/>
      <c r="S773" s="193"/>
      <c r="T773" s="193"/>
    </row>
    <row r="774" s="179" customFormat="1" hidden="1" spans="1:20">
      <c r="A774" s="193">
        <f>Factures!C788</f>
        <v>0</v>
      </c>
      <c r="B774" s="34"/>
      <c r="C774" s="31">
        <f t="shared" si="12"/>
        <v>1000</v>
      </c>
      <c r="D774" s="34"/>
      <c r="E774" s="34">
        <f>Factures!E788</f>
        <v>0</v>
      </c>
      <c r="F774" s="190">
        <f>Factures!A788</f>
        <v>0</v>
      </c>
      <c r="G774" s="191">
        <f>Factures!B788</f>
        <v>0</v>
      </c>
      <c r="H774" s="194">
        <f>Factures!F788</f>
        <v>0</v>
      </c>
      <c r="I774" s="34">
        <f>Factures!N788</f>
        <v>0</v>
      </c>
      <c r="J774" s="198"/>
      <c r="K774" s="192">
        <f>Factures!O788</f>
        <v>0</v>
      </c>
      <c r="L774" s="192"/>
      <c r="M774" s="198">
        <f ca="1">Factures!B$13</f>
        <v>46067</v>
      </c>
      <c r="N774" s="193" t="str">
        <f>Factures!A$11</f>
        <v>Facture</v>
      </c>
      <c r="O774" s="192"/>
      <c r="P774" s="192"/>
      <c r="Q774" s="192"/>
      <c r="R774" s="198"/>
      <c r="S774" s="193"/>
      <c r="T774" s="193"/>
    </row>
    <row r="775" s="179" customFormat="1" hidden="1" spans="1:20">
      <c r="A775" s="193">
        <f>Factures!C789</f>
        <v>0</v>
      </c>
      <c r="B775" s="34"/>
      <c r="C775" s="31">
        <f t="shared" si="12"/>
        <v>1000</v>
      </c>
      <c r="D775" s="34"/>
      <c r="E775" s="34">
        <f>Factures!E789</f>
        <v>0</v>
      </c>
      <c r="F775" s="190">
        <f>Factures!A789</f>
        <v>0</v>
      </c>
      <c r="G775" s="191">
        <f>Factures!B789</f>
        <v>0</v>
      </c>
      <c r="H775" s="194">
        <f>Factures!F789</f>
        <v>0</v>
      </c>
      <c r="I775" s="34">
        <f>Factures!N789</f>
        <v>0</v>
      </c>
      <c r="J775" s="198"/>
      <c r="K775" s="192">
        <f>Factures!O789</f>
        <v>0</v>
      </c>
      <c r="L775" s="192"/>
      <c r="M775" s="198">
        <f ca="1">Factures!B$13</f>
        <v>46067</v>
      </c>
      <c r="N775" s="193" t="str">
        <f>Factures!A$11</f>
        <v>Facture</v>
      </c>
      <c r="O775" s="192"/>
      <c r="P775" s="192"/>
      <c r="Q775" s="192"/>
      <c r="R775" s="198"/>
      <c r="S775" s="193"/>
      <c r="T775" s="193"/>
    </row>
    <row r="776" s="179" customFormat="1" hidden="1" spans="1:20">
      <c r="A776" s="193">
        <f>Factures!C790</f>
        <v>0</v>
      </c>
      <c r="B776" s="34"/>
      <c r="C776" s="31">
        <f t="shared" si="12"/>
        <v>1000</v>
      </c>
      <c r="D776" s="34"/>
      <c r="E776" s="34">
        <f>Factures!E790</f>
        <v>0</v>
      </c>
      <c r="F776" s="190">
        <f>Factures!A790</f>
        <v>0</v>
      </c>
      <c r="G776" s="191">
        <f>Factures!B790</f>
        <v>0</v>
      </c>
      <c r="H776" s="194">
        <f>Factures!F790</f>
        <v>0</v>
      </c>
      <c r="I776" s="34">
        <f>Factures!N790</f>
        <v>0</v>
      </c>
      <c r="J776" s="198"/>
      <c r="K776" s="192">
        <f>Factures!O790</f>
        <v>0</v>
      </c>
      <c r="L776" s="192"/>
      <c r="M776" s="198">
        <f ca="1">Factures!B$13</f>
        <v>46067</v>
      </c>
      <c r="N776" s="193" t="str">
        <f>Factures!A$11</f>
        <v>Facture</v>
      </c>
      <c r="O776" s="192"/>
      <c r="P776" s="192"/>
      <c r="Q776" s="192"/>
      <c r="R776" s="198"/>
      <c r="S776" s="193"/>
      <c r="T776" s="193"/>
    </row>
    <row r="777" s="179" customFormat="1" hidden="1" spans="1:20">
      <c r="A777" s="193">
        <f>Factures!C791</f>
        <v>0</v>
      </c>
      <c r="B777" s="34"/>
      <c r="C777" s="31">
        <f t="shared" si="12"/>
        <v>1000</v>
      </c>
      <c r="D777" s="34"/>
      <c r="E777" s="34">
        <f>Factures!E791</f>
        <v>0</v>
      </c>
      <c r="F777" s="190">
        <f>Factures!A791</f>
        <v>0</v>
      </c>
      <c r="G777" s="191">
        <f>Factures!B791</f>
        <v>0</v>
      </c>
      <c r="H777" s="194">
        <f>Factures!F791</f>
        <v>0</v>
      </c>
      <c r="I777" s="34">
        <f>Factures!N791</f>
        <v>0</v>
      </c>
      <c r="J777" s="198"/>
      <c r="K777" s="192">
        <f>Factures!O791</f>
        <v>0</v>
      </c>
      <c r="L777" s="192"/>
      <c r="M777" s="198">
        <f ca="1">Factures!B$13</f>
        <v>46067</v>
      </c>
      <c r="N777" s="193" t="str">
        <f>Factures!A$11</f>
        <v>Facture</v>
      </c>
      <c r="O777" s="192"/>
      <c r="P777" s="192"/>
      <c r="Q777" s="192"/>
      <c r="R777" s="198"/>
      <c r="S777" s="193"/>
      <c r="T777" s="193"/>
    </row>
    <row r="778" s="179" customFormat="1" hidden="1" spans="1:20">
      <c r="A778" s="193">
        <f>Factures!C792</f>
        <v>0</v>
      </c>
      <c r="B778" s="34"/>
      <c r="C778" s="31">
        <f t="shared" si="12"/>
        <v>1000</v>
      </c>
      <c r="D778" s="34"/>
      <c r="E778" s="34">
        <f>Factures!E792</f>
        <v>0</v>
      </c>
      <c r="F778" s="190">
        <f>Factures!A792</f>
        <v>0</v>
      </c>
      <c r="G778" s="191">
        <f>Factures!B792</f>
        <v>0</v>
      </c>
      <c r="H778" s="194">
        <f>Factures!F792</f>
        <v>0</v>
      </c>
      <c r="I778" s="34">
        <f>Factures!N792</f>
        <v>0</v>
      </c>
      <c r="J778" s="198"/>
      <c r="K778" s="192">
        <f>Factures!O792</f>
        <v>0</v>
      </c>
      <c r="L778" s="192"/>
      <c r="M778" s="198">
        <f ca="1">Factures!B$13</f>
        <v>46067</v>
      </c>
      <c r="N778" s="193" t="str">
        <f>Factures!A$11</f>
        <v>Facture</v>
      </c>
      <c r="O778" s="192"/>
      <c r="P778" s="192"/>
      <c r="Q778" s="192"/>
      <c r="R778" s="198"/>
      <c r="S778" s="193"/>
      <c r="T778" s="193"/>
    </row>
    <row r="779" s="179" customFormat="1" hidden="1" spans="1:20">
      <c r="A779" s="193">
        <f>Factures!C793</f>
        <v>0</v>
      </c>
      <c r="B779" s="34"/>
      <c r="C779" s="31">
        <f t="shared" si="12"/>
        <v>1000</v>
      </c>
      <c r="D779" s="34"/>
      <c r="E779" s="34">
        <f>Factures!E793</f>
        <v>0</v>
      </c>
      <c r="F779" s="190">
        <f>Factures!A793</f>
        <v>0</v>
      </c>
      <c r="G779" s="191">
        <f>Factures!B793</f>
        <v>0</v>
      </c>
      <c r="H779" s="194">
        <f>Factures!F793</f>
        <v>0</v>
      </c>
      <c r="I779" s="34">
        <f>Factures!N793</f>
        <v>0</v>
      </c>
      <c r="J779" s="198"/>
      <c r="K779" s="192">
        <f>Factures!O793</f>
        <v>0</v>
      </c>
      <c r="L779" s="192"/>
      <c r="M779" s="198">
        <f ca="1">Factures!B$13</f>
        <v>46067</v>
      </c>
      <c r="N779" s="193" t="str">
        <f>Factures!A$11</f>
        <v>Facture</v>
      </c>
      <c r="O779" s="192"/>
      <c r="P779" s="192"/>
      <c r="Q779" s="192"/>
      <c r="R779" s="198"/>
      <c r="S779" s="193"/>
      <c r="T779" s="193"/>
    </row>
    <row r="780" s="179" customFormat="1" hidden="1" spans="1:20">
      <c r="A780" s="193">
        <f>Factures!C794</f>
        <v>0</v>
      </c>
      <c r="B780" s="34"/>
      <c r="C780" s="31">
        <f t="shared" si="12"/>
        <v>1000</v>
      </c>
      <c r="D780" s="34"/>
      <c r="E780" s="34">
        <f>Factures!E794</f>
        <v>0</v>
      </c>
      <c r="F780" s="190">
        <f>Factures!A794</f>
        <v>0</v>
      </c>
      <c r="G780" s="191">
        <f>Factures!B794</f>
        <v>0</v>
      </c>
      <c r="H780" s="194">
        <f>Factures!F794</f>
        <v>0</v>
      </c>
      <c r="I780" s="34">
        <f>Factures!N794</f>
        <v>0</v>
      </c>
      <c r="J780" s="198"/>
      <c r="K780" s="192">
        <f>Factures!O794</f>
        <v>0</v>
      </c>
      <c r="L780" s="192"/>
      <c r="M780" s="198">
        <f ca="1">Factures!B$13</f>
        <v>46067</v>
      </c>
      <c r="N780" s="193" t="str">
        <f>Factures!A$11</f>
        <v>Facture</v>
      </c>
      <c r="O780" s="192"/>
      <c r="P780" s="192"/>
      <c r="Q780" s="192"/>
      <c r="R780" s="198"/>
      <c r="S780" s="193"/>
      <c r="T780" s="193"/>
    </row>
    <row r="781" s="179" customFormat="1" hidden="1" spans="1:20">
      <c r="A781" s="193">
        <f>Factures!C795</f>
        <v>0</v>
      </c>
      <c r="B781" s="34"/>
      <c r="C781" s="31">
        <f t="shared" si="12"/>
        <v>1000</v>
      </c>
      <c r="D781" s="34"/>
      <c r="E781" s="34">
        <f>Factures!E795</f>
        <v>0</v>
      </c>
      <c r="F781" s="190">
        <f>Factures!A795</f>
        <v>0</v>
      </c>
      <c r="G781" s="191">
        <f>Factures!B795</f>
        <v>0</v>
      </c>
      <c r="H781" s="194">
        <f>Factures!F795</f>
        <v>0</v>
      </c>
      <c r="I781" s="34">
        <f>Factures!N795</f>
        <v>0</v>
      </c>
      <c r="J781" s="198"/>
      <c r="K781" s="192">
        <f>Factures!O795</f>
        <v>0</v>
      </c>
      <c r="L781" s="192"/>
      <c r="M781" s="198">
        <f ca="1">Factures!B$13</f>
        <v>46067</v>
      </c>
      <c r="N781" s="193" t="str">
        <f>Factures!A$11</f>
        <v>Facture</v>
      </c>
      <c r="O781" s="192"/>
      <c r="P781" s="192"/>
      <c r="Q781" s="192"/>
      <c r="R781" s="198"/>
      <c r="S781" s="193"/>
      <c r="T781" s="193"/>
    </row>
    <row r="782" s="179" customFormat="1" hidden="1" spans="1:20">
      <c r="A782" s="193">
        <f>Factures!C796</f>
        <v>0</v>
      </c>
      <c r="B782" s="34"/>
      <c r="C782" s="31">
        <f t="shared" si="12"/>
        <v>1000</v>
      </c>
      <c r="D782" s="34"/>
      <c r="E782" s="34">
        <f>Factures!E796</f>
        <v>0</v>
      </c>
      <c r="F782" s="190">
        <f>Factures!A796</f>
        <v>0</v>
      </c>
      <c r="G782" s="191">
        <f>Factures!B796</f>
        <v>0</v>
      </c>
      <c r="H782" s="194">
        <f>Factures!F796</f>
        <v>0</v>
      </c>
      <c r="I782" s="34">
        <f>Factures!N796</f>
        <v>0</v>
      </c>
      <c r="J782" s="198"/>
      <c r="K782" s="192">
        <f>Factures!O796</f>
        <v>0</v>
      </c>
      <c r="L782" s="192"/>
      <c r="M782" s="198">
        <f ca="1">Factures!B$13</f>
        <v>46067</v>
      </c>
      <c r="N782" s="193" t="str">
        <f>Factures!A$11</f>
        <v>Facture</v>
      </c>
      <c r="O782" s="192"/>
      <c r="P782" s="192"/>
      <c r="Q782" s="192"/>
      <c r="R782" s="198"/>
      <c r="S782" s="193"/>
      <c r="T782" s="193"/>
    </row>
    <row r="783" s="179" customFormat="1" hidden="1" spans="1:20">
      <c r="A783" s="193">
        <f>Factures!C797</f>
        <v>0</v>
      </c>
      <c r="B783" s="34"/>
      <c r="C783" s="31">
        <f t="shared" si="12"/>
        <v>1000</v>
      </c>
      <c r="D783" s="34"/>
      <c r="E783" s="34">
        <f>Factures!E797</f>
        <v>0</v>
      </c>
      <c r="F783" s="190">
        <f>Factures!A797</f>
        <v>0</v>
      </c>
      <c r="G783" s="191">
        <f>Factures!B797</f>
        <v>0</v>
      </c>
      <c r="H783" s="194">
        <f>Factures!F797</f>
        <v>0</v>
      </c>
      <c r="I783" s="34">
        <f>Factures!N797</f>
        <v>0</v>
      </c>
      <c r="J783" s="198"/>
      <c r="K783" s="192">
        <f>Factures!O797</f>
        <v>0</v>
      </c>
      <c r="L783" s="192"/>
      <c r="M783" s="198">
        <f ca="1">Factures!B$13</f>
        <v>46067</v>
      </c>
      <c r="N783" s="193" t="str">
        <f>Factures!A$11</f>
        <v>Facture</v>
      </c>
      <c r="O783" s="192"/>
      <c r="P783" s="192"/>
      <c r="Q783" s="192"/>
      <c r="R783" s="198"/>
      <c r="S783" s="193"/>
      <c r="T783" s="193"/>
    </row>
    <row r="784" s="179" customFormat="1" hidden="1" spans="1:20">
      <c r="A784" s="193">
        <f>Factures!C798</f>
        <v>0</v>
      </c>
      <c r="B784" s="34"/>
      <c r="C784" s="31">
        <f t="shared" si="12"/>
        <v>1000</v>
      </c>
      <c r="D784" s="34"/>
      <c r="E784" s="34">
        <f>Factures!E798</f>
        <v>0</v>
      </c>
      <c r="F784" s="190">
        <f>Factures!A798</f>
        <v>0</v>
      </c>
      <c r="G784" s="191">
        <f>Factures!B798</f>
        <v>0</v>
      </c>
      <c r="H784" s="194">
        <f>Factures!F798</f>
        <v>0</v>
      </c>
      <c r="I784" s="34">
        <f>Factures!N798</f>
        <v>0</v>
      </c>
      <c r="J784" s="198"/>
      <c r="K784" s="192">
        <f>Factures!O798</f>
        <v>0</v>
      </c>
      <c r="L784" s="192"/>
      <c r="M784" s="198">
        <f ca="1">Factures!B$13</f>
        <v>46067</v>
      </c>
      <c r="N784" s="193" t="str">
        <f>Factures!A$11</f>
        <v>Facture</v>
      </c>
      <c r="O784" s="192"/>
      <c r="P784" s="192"/>
      <c r="Q784" s="192"/>
      <c r="R784" s="198"/>
      <c r="S784" s="193"/>
      <c r="T784" s="193"/>
    </row>
    <row r="785" s="179" customFormat="1" hidden="1" spans="1:20">
      <c r="A785" s="193">
        <f>Factures!C799</f>
        <v>0</v>
      </c>
      <c r="B785" s="34"/>
      <c r="C785" s="31">
        <f t="shared" si="12"/>
        <v>1000</v>
      </c>
      <c r="D785" s="34"/>
      <c r="E785" s="34">
        <f>Factures!E799</f>
        <v>0</v>
      </c>
      <c r="F785" s="190">
        <f>Factures!A799</f>
        <v>0</v>
      </c>
      <c r="G785" s="191">
        <f>Factures!B799</f>
        <v>0</v>
      </c>
      <c r="H785" s="194">
        <f>Factures!F799</f>
        <v>0</v>
      </c>
      <c r="I785" s="34">
        <f>Factures!N799</f>
        <v>0</v>
      </c>
      <c r="J785" s="198"/>
      <c r="K785" s="192">
        <f>Factures!O799</f>
        <v>0</v>
      </c>
      <c r="L785" s="192"/>
      <c r="M785" s="198">
        <f ca="1">Factures!B$13</f>
        <v>46067</v>
      </c>
      <c r="N785" s="193" t="str">
        <f>Factures!A$11</f>
        <v>Facture</v>
      </c>
      <c r="O785" s="192"/>
      <c r="P785" s="192"/>
      <c r="Q785" s="192"/>
      <c r="R785" s="198"/>
      <c r="S785" s="193"/>
      <c r="T785" s="193"/>
    </row>
    <row r="786" s="179" customFormat="1" hidden="1" spans="1:20">
      <c r="A786" s="193">
        <f>Factures!C800</f>
        <v>0</v>
      </c>
      <c r="B786" s="34"/>
      <c r="C786" s="31">
        <f t="shared" si="12"/>
        <v>1000</v>
      </c>
      <c r="D786" s="34"/>
      <c r="E786" s="34">
        <f>Factures!E800</f>
        <v>0</v>
      </c>
      <c r="F786" s="190">
        <f>Factures!A800</f>
        <v>0</v>
      </c>
      <c r="G786" s="191">
        <f>Factures!B800</f>
        <v>0</v>
      </c>
      <c r="H786" s="194">
        <f>Factures!F800</f>
        <v>0</v>
      </c>
      <c r="I786" s="34">
        <f>Factures!N800</f>
        <v>0</v>
      </c>
      <c r="J786" s="198"/>
      <c r="K786" s="192">
        <f>Factures!O800</f>
        <v>0</v>
      </c>
      <c r="L786" s="192"/>
      <c r="M786" s="198">
        <f ca="1">Factures!B$13</f>
        <v>46067</v>
      </c>
      <c r="N786" s="193" t="str">
        <f>Factures!A$11</f>
        <v>Facture</v>
      </c>
      <c r="O786" s="192"/>
      <c r="P786" s="192"/>
      <c r="Q786" s="192"/>
      <c r="R786" s="198"/>
      <c r="S786" s="193"/>
      <c r="T786" s="193"/>
    </row>
    <row r="787" s="179" customFormat="1" hidden="1" spans="1:20">
      <c r="A787" s="193">
        <f>Factures!C801</f>
        <v>0</v>
      </c>
      <c r="B787" s="34"/>
      <c r="C787" s="31">
        <f t="shared" si="12"/>
        <v>1000</v>
      </c>
      <c r="D787" s="34"/>
      <c r="E787" s="34">
        <f>Factures!E801</f>
        <v>0</v>
      </c>
      <c r="F787" s="190">
        <f>Factures!A801</f>
        <v>0</v>
      </c>
      <c r="G787" s="191">
        <f>Factures!B801</f>
        <v>0</v>
      </c>
      <c r="H787" s="194">
        <f>Factures!F801</f>
        <v>0</v>
      </c>
      <c r="I787" s="34">
        <f>Factures!N801</f>
        <v>0</v>
      </c>
      <c r="J787" s="198"/>
      <c r="K787" s="192">
        <f>Factures!O801</f>
        <v>0</v>
      </c>
      <c r="L787" s="192"/>
      <c r="M787" s="198">
        <f ca="1">Factures!B$13</f>
        <v>46067</v>
      </c>
      <c r="N787" s="193" t="str">
        <f>Factures!A$11</f>
        <v>Facture</v>
      </c>
      <c r="O787" s="192"/>
      <c r="P787" s="192"/>
      <c r="Q787" s="192"/>
      <c r="R787" s="198"/>
      <c r="S787" s="193"/>
      <c r="T787" s="193"/>
    </row>
    <row r="788" s="179" customFormat="1" hidden="1" spans="1:20">
      <c r="A788" s="193">
        <f>Factures!C802</f>
        <v>0</v>
      </c>
      <c r="B788" s="34"/>
      <c r="C788" s="31">
        <f t="shared" si="12"/>
        <v>1000</v>
      </c>
      <c r="D788" s="34"/>
      <c r="E788" s="34">
        <f>Factures!E802</f>
        <v>0</v>
      </c>
      <c r="F788" s="190">
        <f>Factures!A802</f>
        <v>0</v>
      </c>
      <c r="G788" s="191">
        <f>Factures!B802</f>
        <v>0</v>
      </c>
      <c r="H788" s="194">
        <f>Factures!F802</f>
        <v>0</v>
      </c>
      <c r="I788" s="34">
        <f>Factures!N802</f>
        <v>0</v>
      </c>
      <c r="J788" s="198"/>
      <c r="K788" s="192">
        <f>Factures!O802</f>
        <v>0</v>
      </c>
      <c r="L788" s="192"/>
      <c r="M788" s="198">
        <f ca="1">Factures!B$13</f>
        <v>46067</v>
      </c>
      <c r="N788" s="193" t="str">
        <f>Factures!A$11</f>
        <v>Facture</v>
      </c>
      <c r="O788" s="192"/>
      <c r="P788" s="192"/>
      <c r="Q788" s="192"/>
      <c r="R788" s="198"/>
      <c r="S788" s="193"/>
      <c r="T788" s="193"/>
    </row>
    <row r="789" s="179" customFormat="1" hidden="1" spans="1:20">
      <c r="A789" s="193">
        <f>Factures!C803</f>
        <v>0</v>
      </c>
      <c r="B789" s="34"/>
      <c r="C789" s="31">
        <f t="shared" si="12"/>
        <v>1000</v>
      </c>
      <c r="D789" s="34"/>
      <c r="E789" s="34">
        <f>Factures!E803</f>
        <v>0</v>
      </c>
      <c r="F789" s="190">
        <f>Factures!A803</f>
        <v>0</v>
      </c>
      <c r="G789" s="191">
        <f>Factures!B803</f>
        <v>0</v>
      </c>
      <c r="H789" s="194">
        <f>Factures!F803</f>
        <v>0</v>
      </c>
      <c r="I789" s="34">
        <f>Factures!N803</f>
        <v>0</v>
      </c>
      <c r="J789" s="198"/>
      <c r="K789" s="192">
        <f>Factures!O803</f>
        <v>0</v>
      </c>
      <c r="L789" s="192"/>
      <c r="M789" s="198">
        <f ca="1">Factures!B$13</f>
        <v>46067</v>
      </c>
      <c r="N789" s="193" t="str">
        <f>Factures!A$11</f>
        <v>Facture</v>
      </c>
      <c r="O789" s="192"/>
      <c r="P789" s="192"/>
      <c r="Q789" s="192"/>
      <c r="R789" s="198"/>
      <c r="S789" s="193"/>
      <c r="T789" s="193"/>
    </row>
    <row r="790" s="179" customFormat="1" hidden="1" spans="1:20">
      <c r="A790" s="193">
        <f>Factures!C804</f>
        <v>0</v>
      </c>
      <c r="B790" s="34"/>
      <c r="C790" s="31">
        <f t="shared" si="12"/>
        <v>1000</v>
      </c>
      <c r="D790" s="34"/>
      <c r="E790" s="34">
        <f>Factures!E804</f>
        <v>0</v>
      </c>
      <c r="F790" s="190">
        <f>Factures!A804</f>
        <v>0</v>
      </c>
      <c r="G790" s="191">
        <f>Factures!B804</f>
        <v>0</v>
      </c>
      <c r="H790" s="194">
        <f>Factures!F804</f>
        <v>0</v>
      </c>
      <c r="I790" s="34">
        <f>Factures!N804</f>
        <v>0</v>
      </c>
      <c r="J790" s="198"/>
      <c r="K790" s="192">
        <f>Factures!O804</f>
        <v>0</v>
      </c>
      <c r="L790" s="192"/>
      <c r="M790" s="198">
        <f ca="1">Factures!B$13</f>
        <v>46067</v>
      </c>
      <c r="N790" s="193" t="str">
        <f>Factures!A$11</f>
        <v>Facture</v>
      </c>
      <c r="O790" s="192"/>
      <c r="P790" s="192"/>
      <c r="Q790" s="192"/>
      <c r="R790" s="198"/>
      <c r="S790" s="193"/>
      <c r="T790" s="193"/>
    </row>
    <row r="791" s="179" customFormat="1" hidden="1" spans="1:20">
      <c r="A791" s="193">
        <f>Factures!C805</f>
        <v>0</v>
      </c>
      <c r="B791" s="34"/>
      <c r="C791" s="31">
        <f t="shared" si="12"/>
        <v>1000</v>
      </c>
      <c r="D791" s="34"/>
      <c r="E791" s="34">
        <f>Factures!E805</f>
        <v>0</v>
      </c>
      <c r="F791" s="190">
        <f>Factures!A805</f>
        <v>0</v>
      </c>
      <c r="G791" s="191">
        <f>Factures!B805</f>
        <v>0</v>
      </c>
      <c r="H791" s="194">
        <f>Factures!F805</f>
        <v>0</v>
      </c>
      <c r="I791" s="34">
        <f>Factures!N805</f>
        <v>0</v>
      </c>
      <c r="J791" s="198"/>
      <c r="K791" s="192">
        <f>Factures!O805</f>
        <v>0</v>
      </c>
      <c r="L791" s="192"/>
      <c r="M791" s="198">
        <f ca="1">Factures!B$13</f>
        <v>46067</v>
      </c>
      <c r="N791" s="193" t="str">
        <f>Factures!A$11</f>
        <v>Facture</v>
      </c>
      <c r="O791" s="192"/>
      <c r="P791" s="192"/>
      <c r="Q791" s="192"/>
      <c r="R791" s="198"/>
      <c r="S791" s="193"/>
      <c r="T791" s="193"/>
    </row>
    <row r="792" s="179" customFormat="1" hidden="1" spans="1:20">
      <c r="A792" s="193">
        <f>Factures!C806</f>
        <v>0</v>
      </c>
      <c r="B792" s="34"/>
      <c r="C792" s="31">
        <f t="shared" si="12"/>
        <v>1000</v>
      </c>
      <c r="D792" s="34"/>
      <c r="E792" s="34">
        <f>Factures!E806</f>
        <v>0</v>
      </c>
      <c r="F792" s="190">
        <f>Factures!A806</f>
        <v>0</v>
      </c>
      <c r="G792" s="191">
        <f>Factures!B806</f>
        <v>0</v>
      </c>
      <c r="H792" s="194">
        <f>Factures!F806</f>
        <v>0</v>
      </c>
      <c r="I792" s="34">
        <f>Factures!N806</f>
        <v>0</v>
      </c>
      <c r="J792" s="198"/>
      <c r="K792" s="192">
        <f>Factures!O806</f>
        <v>0</v>
      </c>
      <c r="L792" s="192"/>
      <c r="M792" s="198">
        <f ca="1">Factures!B$13</f>
        <v>46067</v>
      </c>
      <c r="N792" s="193" t="str">
        <f>Factures!A$11</f>
        <v>Facture</v>
      </c>
      <c r="O792" s="192"/>
      <c r="P792" s="192"/>
      <c r="Q792" s="192"/>
      <c r="R792" s="198"/>
      <c r="S792" s="193"/>
      <c r="T792" s="193"/>
    </row>
    <row r="793" s="179" customFormat="1" hidden="1" spans="1:20">
      <c r="A793" s="193">
        <f>Factures!C807</f>
        <v>0</v>
      </c>
      <c r="B793" s="34"/>
      <c r="C793" s="31">
        <f t="shared" si="12"/>
        <v>1000</v>
      </c>
      <c r="D793" s="34"/>
      <c r="E793" s="34">
        <f>Factures!E807</f>
        <v>0</v>
      </c>
      <c r="F793" s="190">
        <f>Factures!A807</f>
        <v>0</v>
      </c>
      <c r="G793" s="191">
        <f>Factures!B807</f>
        <v>0</v>
      </c>
      <c r="H793" s="194">
        <f>Factures!F807</f>
        <v>0</v>
      </c>
      <c r="I793" s="34">
        <f>Factures!N807</f>
        <v>0</v>
      </c>
      <c r="J793" s="198"/>
      <c r="K793" s="192">
        <f>Factures!O807</f>
        <v>0</v>
      </c>
      <c r="L793" s="192"/>
      <c r="M793" s="198">
        <f ca="1">Factures!B$13</f>
        <v>46067</v>
      </c>
      <c r="N793" s="193" t="str">
        <f>Factures!A$11</f>
        <v>Facture</v>
      </c>
      <c r="O793" s="192"/>
      <c r="P793" s="192"/>
      <c r="Q793" s="192"/>
      <c r="R793" s="198"/>
      <c r="S793" s="193"/>
      <c r="T793" s="193"/>
    </row>
    <row r="794" s="179" customFormat="1" hidden="1" spans="1:20">
      <c r="A794" s="193">
        <f>Factures!C808</f>
        <v>0</v>
      </c>
      <c r="B794" s="34"/>
      <c r="C794" s="31">
        <f t="shared" si="12"/>
        <v>1000</v>
      </c>
      <c r="D794" s="34"/>
      <c r="E794" s="34">
        <f>Factures!E808</f>
        <v>0</v>
      </c>
      <c r="F794" s="190">
        <f>Factures!A808</f>
        <v>0</v>
      </c>
      <c r="G794" s="191">
        <f>Factures!B808</f>
        <v>0</v>
      </c>
      <c r="H794" s="194">
        <f>Factures!F808</f>
        <v>0</v>
      </c>
      <c r="I794" s="34">
        <f>Factures!N808</f>
        <v>0</v>
      </c>
      <c r="J794" s="198"/>
      <c r="K794" s="192">
        <f>Factures!O808</f>
        <v>0</v>
      </c>
      <c r="L794" s="192"/>
      <c r="M794" s="198">
        <f ca="1">Factures!B$13</f>
        <v>46067</v>
      </c>
      <c r="N794" s="193" t="str">
        <f>Factures!A$11</f>
        <v>Facture</v>
      </c>
      <c r="O794" s="192"/>
      <c r="P794" s="192"/>
      <c r="Q794" s="192"/>
      <c r="R794" s="198"/>
      <c r="S794" s="193"/>
      <c r="T794" s="193"/>
    </row>
    <row r="795" s="179" customFormat="1" hidden="1" spans="1:20">
      <c r="A795" s="193">
        <f>Factures!C809</f>
        <v>0</v>
      </c>
      <c r="B795" s="34"/>
      <c r="C795" s="31">
        <f t="shared" si="12"/>
        <v>1000</v>
      </c>
      <c r="D795" s="34"/>
      <c r="E795" s="34">
        <f>Factures!E809</f>
        <v>0</v>
      </c>
      <c r="F795" s="190">
        <f>Factures!A809</f>
        <v>0</v>
      </c>
      <c r="G795" s="191">
        <f>Factures!B809</f>
        <v>0</v>
      </c>
      <c r="H795" s="194">
        <f>Factures!F809</f>
        <v>0</v>
      </c>
      <c r="I795" s="34">
        <f>Factures!N809</f>
        <v>0</v>
      </c>
      <c r="J795" s="198"/>
      <c r="K795" s="192">
        <f>Factures!O809</f>
        <v>0</v>
      </c>
      <c r="L795" s="192"/>
      <c r="M795" s="198">
        <f ca="1">Factures!B$13</f>
        <v>46067</v>
      </c>
      <c r="N795" s="193" t="str">
        <f>Factures!A$11</f>
        <v>Facture</v>
      </c>
      <c r="O795" s="192"/>
      <c r="P795" s="192"/>
      <c r="Q795" s="192"/>
      <c r="R795" s="198"/>
      <c r="S795" s="193"/>
      <c r="T795" s="193"/>
    </row>
    <row r="796" s="179" customFormat="1" hidden="1" spans="1:20">
      <c r="A796" s="193">
        <f>Factures!C810</f>
        <v>0</v>
      </c>
      <c r="B796" s="34"/>
      <c r="C796" s="31">
        <f t="shared" si="12"/>
        <v>1000</v>
      </c>
      <c r="D796" s="34"/>
      <c r="E796" s="34">
        <f>Factures!E810</f>
        <v>0</v>
      </c>
      <c r="F796" s="190">
        <f>Factures!A810</f>
        <v>0</v>
      </c>
      <c r="G796" s="191">
        <f>Factures!B810</f>
        <v>0</v>
      </c>
      <c r="H796" s="194">
        <f>Factures!F810</f>
        <v>0</v>
      </c>
      <c r="I796" s="34">
        <f>Factures!N810</f>
        <v>0</v>
      </c>
      <c r="J796" s="198"/>
      <c r="K796" s="192">
        <f>Factures!O810</f>
        <v>0</v>
      </c>
      <c r="L796" s="192"/>
      <c r="M796" s="198">
        <f ca="1">Factures!B$13</f>
        <v>46067</v>
      </c>
      <c r="N796" s="193" t="str">
        <f>Factures!A$11</f>
        <v>Facture</v>
      </c>
      <c r="O796" s="192"/>
      <c r="P796" s="192"/>
      <c r="Q796" s="192"/>
      <c r="R796" s="198"/>
      <c r="S796" s="193"/>
      <c r="T796" s="193"/>
    </row>
    <row r="797" s="179" customFormat="1" hidden="1" spans="1:20">
      <c r="A797" s="193">
        <f>Factures!C811</f>
        <v>0</v>
      </c>
      <c r="B797" s="34"/>
      <c r="C797" s="31">
        <f t="shared" si="12"/>
        <v>1000</v>
      </c>
      <c r="D797" s="34"/>
      <c r="E797" s="34">
        <f>Factures!E811</f>
        <v>0</v>
      </c>
      <c r="F797" s="190">
        <f>Factures!A811</f>
        <v>0</v>
      </c>
      <c r="G797" s="191">
        <f>Factures!B811</f>
        <v>0</v>
      </c>
      <c r="H797" s="194">
        <f>Factures!F811</f>
        <v>0</v>
      </c>
      <c r="I797" s="34">
        <f>Factures!N811</f>
        <v>0</v>
      </c>
      <c r="J797" s="198"/>
      <c r="K797" s="192">
        <f>Factures!O811</f>
        <v>0</v>
      </c>
      <c r="L797" s="192"/>
      <c r="M797" s="198">
        <f ca="1">Factures!B$13</f>
        <v>46067</v>
      </c>
      <c r="N797" s="193" t="str">
        <f>Factures!A$11</f>
        <v>Facture</v>
      </c>
      <c r="O797" s="192"/>
      <c r="P797" s="192"/>
      <c r="Q797" s="192"/>
      <c r="R797" s="198"/>
      <c r="S797" s="193"/>
      <c r="T797" s="193"/>
    </row>
    <row r="798" s="179" customFormat="1" hidden="1" spans="1:20">
      <c r="A798" s="193">
        <f>Factures!C812</f>
        <v>0</v>
      </c>
      <c r="B798" s="34"/>
      <c r="C798" s="31">
        <f t="shared" si="12"/>
        <v>1000</v>
      </c>
      <c r="D798" s="34"/>
      <c r="E798" s="34">
        <f>Factures!E812</f>
        <v>0</v>
      </c>
      <c r="F798" s="190">
        <f>Factures!A812</f>
        <v>0</v>
      </c>
      <c r="G798" s="191">
        <f>Factures!B812</f>
        <v>0</v>
      </c>
      <c r="H798" s="194">
        <f>Factures!F812</f>
        <v>0</v>
      </c>
      <c r="I798" s="34">
        <f>Factures!N812</f>
        <v>0</v>
      </c>
      <c r="J798" s="198"/>
      <c r="K798" s="192">
        <f>Factures!O812</f>
        <v>0</v>
      </c>
      <c r="L798" s="192"/>
      <c r="M798" s="198">
        <f ca="1">Factures!B$13</f>
        <v>46067</v>
      </c>
      <c r="N798" s="193" t="str">
        <f>Factures!A$11</f>
        <v>Facture</v>
      </c>
      <c r="O798" s="192"/>
      <c r="P798" s="192"/>
      <c r="Q798" s="192"/>
      <c r="R798" s="198"/>
      <c r="S798" s="193"/>
      <c r="T798" s="193"/>
    </row>
    <row r="799" s="179" customFormat="1" hidden="1" spans="1:20">
      <c r="A799" s="193">
        <f>Factures!C813</f>
        <v>0</v>
      </c>
      <c r="B799" s="34"/>
      <c r="C799" s="31">
        <f t="shared" si="12"/>
        <v>1000</v>
      </c>
      <c r="D799" s="34"/>
      <c r="E799" s="34">
        <f>Factures!E813</f>
        <v>0</v>
      </c>
      <c r="F799" s="190">
        <f>Factures!A813</f>
        <v>0</v>
      </c>
      <c r="G799" s="191">
        <f>Factures!B813</f>
        <v>0</v>
      </c>
      <c r="H799" s="194">
        <f>Factures!F813</f>
        <v>0</v>
      </c>
      <c r="I799" s="34">
        <f>Factures!N813</f>
        <v>0</v>
      </c>
      <c r="J799" s="198"/>
      <c r="K799" s="192">
        <f>Factures!O813</f>
        <v>0</v>
      </c>
      <c r="L799" s="192"/>
      <c r="M799" s="198">
        <f ca="1">Factures!B$13</f>
        <v>46067</v>
      </c>
      <c r="N799" s="193" t="str">
        <f>Factures!A$11</f>
        <v>Facture</v>
      </c>
      <c r="O799" s="192"/>
      <c r="P799" s="192"/>
      <c r="Q799" s="192"/>
      <c r="R799" s="198"/>
      <c r="S799" s="193"/>
      <c r="T799" s="193"/>
    </row>
    <row r="800" s="179" customFormat="1" hidden="1" spans="1:20">
      <c r="A800" s="193">
        <f>Factures!C814</f>
        <v>0</v>
      </c>
      <c r="B800" s="34"/>
      <c r="C800" s="31">
        <f t="shared" si="12"/>
        <v>1000</v>
      </c>
      <c r="D800" s="34"/>
      <c r="E800" s="34">
        <f>Factures!E814</f>
        <v>0</v>
      </c>
      <c r="F800" s="190">
        <f>Factures!A814</f>
        <v>0</v>
      </c>
      <c r="G800" s="191">
        <f>Factures!B814</f>
        <v>0</v>
      </c>
      <c r="H800" s="194">
        <f>Factures!F814</f>
        <v>0</v>
      </c>
      <c r="I800" s="34">
        <f>Factures!N814</f>
        <v>0</v>
      </c>
      <c r="J800" s="198"/>
      <c r="K800" s="192">
        <f>Factures!O814</f>
        <v>0</v>
      </c>
      <c r="L800" s="192"/>
      <c r="M800" s="198">
        <f ca="1">Factures!B$13</f>
        <v>46067</v>
      </c>
      <c r="N800" s="193" t="str">
        <f>Factures!A$11</f>
        <v>Facture</v>
      </c>
      <c r="O800" s="192"/>
      <c r="P800" s="192"/>
      <c r="Q800" s="192"/>
      <c r="R800" s="198"/>
      <c r="S800" s="193"/>
      <c r="T800" s="193"/>
    </row>
    <row r="801" s="179" customFormat="1" hidden="1" spans="1:20">
      <c r="A801" s="193">
        <f>Factures!C815</f>
        <v>0</v>
      </c>
      <c r="B801" s="34"/>
      <c r="C801" s="31">
        <f t="shared" si="12"/>
        <v>1000</v>
      </c>
      <c r="D801" s="34"/>
      <c r="E801" s="34">
        <f>Factures!E815</f>
        <v>0</v>
      </c>
      <c r="F801" s="190">
        <f>Factures!A815</f>
        <v>0</v>
      </c>
      <c r="G801" s="191">
        <f>Factures!B815</f>
        <v>0</v>
      </c>
      <c r="H801" s="194">
        <f>Factures!F815</f>
        <v>0</v>
      </c>
      <c r="I801" s="34">
        <f>Factures!N815</f>
        <v>0</v>
      </c>
      <c r="J801" s="198"/>
      <c r="K801" s="192">
        <f>Factures!O815</f>
        <v>0</v>
      </c>
      <c r="L801" s="192"/>
      <c r="M801" s="198">
        <f ca="1">Factures!B$13</f>
        <v>46067</v>
      </c>
      <c r="N801" s="193" t="str">
        <f>Factures!A$11</f>
        <v>Facture</v>
      </c>
      <c r="O801" s="192"/>
      <c r="P801" s="192"/>
      <c r="Q801" s="192"/>
      <c r="R801" s="198"/>
      <c r="S801" s="193"/>
      <c r="T801" s="193"/>
    </row>
    <row r="802" s="179" customFormat="1" hidden="1" spans="1:20">
      <c r="A802" s="193">
        <f>Factures!C816</f>
        <v>0</v>
      </c>
      <c r="B802" s="34"/>
      <c r="C802" s="31">
        <f t="shared" si="12"/>
        <v>1000</v>
      </c>
      <c r="D802" s="34"/>
      <c r="E802" s="34">
        <f>Factures!E816</f>
        <v>0</v>
      </c>
      <c r="F802" s="190">
        <f>Factures!A816</f>
        <v>0</v>
      </c>
      <c r="G802" s="191">
        <f>Factures!B816</f>
        <v>0</v>
      </c>
      <c r="H802" s="194">
        <f>Factures!F816</f>
        <v>0</v>
      </c>
      <c r="I802" s="34">
        <f>Factures!N816</f>
        <v>0</v>
      </c>
      <c r="J802" s="198"/>
      <c r="K802" s="192">
        <f>Factures!O816</f>
        <v>0</v>
      </c>
      <c r="L802" s="192"/>
      <c r="M802" s="198">
        <f ca="1">Factures!B$13</f>
        <v>46067</v>
      </c>
      <c r="N802" s="193" t="str">
        <f>Factures!A$11</f>
        <v>Facture</v>
      </c>
      <c r="O802" s="192"/>
      <c r="P802" s="192"/>
      <c r="Q802" s="192"/>
      <c r="R802" s="198"/>
      <c r="S802" s="193"/>
      <c r="T802" s="193"/>
    </row>
    <row r="803" s="179" customFormat="1" hidden="1" spans="1:20">
      <c r="A803" s="193">
        <f>Factures!C817</f>
        <v>0</v>
      </c>
      <c r="B803" s="34"/>
      <c r="C803" s="31">
        <f t="shared" si="12"/>
        <v>1000</v>
      </c>
      <c r="D803" s="34"/>
      <c r="E803" s="34">
        <f>Factures!E817</f>
        <v>0</v>
      </c>
      <c r="F803" s="190">
        <f>Factures!A817</f>
        <v>0</v>
      </c>
      <c r="G803" s="191">
        <f>Factures!B817</f>
        <v>0</v>
      </c>
      <c r="H803" s="194">
        <f>Factures!F817</f>
        <v>0</v>
      </c>
      <c r="I803" s="34">
        <f>Factures!N817</f>
        <v>0</v>
      </c>
      <c r="J803" s="198"/>
      <c r="K803" s="192">
        <f>Factures!O817</f>
        <v>0</v>
      </c>
      <c r="L803" s="192"/>
      <c r="M803" s="198">
        <f ca="1">Factures!B$13</f>
        <v>46067</v>
      </c>
      <c r="N803" s="193" t="str">
        <f>Factures!A$11</f>
        <v>Facture</v>
      </c>
      <c r="O803" s="192"/>
      <c r="P803" s="192"/>
      <c r="Q803" s="192"/>
      <c r="R803" s="198"/>
      <c r="S803" s="193"/>
      <c r="T803" s="193"/>
    </row>
    <row r="804" s="179" customFormat="1" hidden="1" spans="1:20">
      <c r="A804" s="193">
        <f>Factures!C818</f>
        <v>0</v>
      </c>
      <c r="B804" s="34"/>
      <c r="C804" s="31">
        <f t="shared" si="12"/>
        <v>1000</v>
      </c>
      <c r="D804" s="34"/>
      <c r="E804" s="34">
        <f>Factures!E818</f>
        <v>0</v>
      </c>
      <c r="F804" s="190">
        <f>Factures!A818</f>
        <v>0</v>
      </c>
      <c r="G804" s="191">
        <f>Factures!B818</f>
        <v>0</v>
      </c>
      <c r="H804" s="194">
        <f>Factures!F818</f>
        <v>0</v>
      </c>
      <c r="I804" s="34">
        <f>Factures!N818</f>
        <v>0</v>
      </c>
      <c r="J804" s="198"/>
      <c r="K804" s="192">
        <f>Factures!O818</f>
        <v>0</v>
      </c>
      <c r="L804" s="192"/>
      <c r="M804" s="198">
        <f ca="1">Factures!B$13</f>
        <v>46067</v>
      </c>
      <c r="N804" s="193" t="str">
        <f>Factures!A$11</f>
        <v>Facture</v>
      </c>
      <c r="O804" s="192"/>
      <c r="P804" s="192"/>
      <c r="Q804" s="192"/>
      <c r="R804" s="198"/>
      <c r="S804" s="193"/>
      <c r="T804" s="193"/>
    </row>
    <row r="805" s="179" customFormat="1" hidden="1" spans="1:20">
      <c r="A805" s="193">
        <f>Factures!C819</f>
        <v>0</v>
      </c>
      <c r="B805" s="34"/>
      <c r="C805" s="31">
        <f t="shared" si="12"/>
        <v>1000</v>
      </c>
      <c r="D805" s="34"/>
      <c r="E805" s="34">
        <f>Factures!E819</f>
        <v>0</v>
      </c>
      <c r="F805" s="190">
        <f>Factures!A819</f>
        <v>0</v>
      </c>
      <c r="G805" s="191">
        <f>Factures!B819</f>
        <v>0</v>
      </c>
      <c r="H805" s="194">
        <f>Factures!F819</f>
        <v>0</v>
      </c>
      <c r="I805" s="34">
        <f>Factures!N819</f>
        <v>0</v>
      </c>
      <c r="J805" s="198"/>
      <c r="K805" s="192">
        <f>Factures!O819</f>
        <v>0</v>
      </c>
      <c r="L805" s="192"/>
      <c r="M805" s="198">
        <f ca="1">Factures!B$13</f>
        <v>46067</v>
      </c>
      <c r="N805" s="193" t="str">
        <f>Factures!A$11</f>
        <v>Facture</v>
      </c>
      <c r="O805" s="192"/>
      <c r="P805" s="192"/>
      <c r="Q805" s="192"/>
      <c r="R805" s="198"/>
      <c r="S805" s="193"/>
      <c r="T805" s="193"/>
    </row>
    <row r="806" s="179" customFormat="1" hidden="1" spans="1:20">
      <c r="A806" s="193">
        <f>Factures!C820</f>
        <v>0</v>
      </c>
      <c r="B806" s="34"/>
      <c r="C806" s="31">
        <f t="shared" si="12"/>
        <v>1000</v>
      </c>
      <c r="D806" s="34"/>
      <c r="E806" s="34">
        <f>Factures!E820</f>
        <v>0</v>
      </c>
      <c r="F806" s="190">
        <f>Factures!A820</f>
        <v>0</v>
      </c>
      <c r="G806" s="191">
        <f>Factures!B820</f>
        <v>0</v>
      </c>
      <c r="H806" s="194">
        <f>Factures!F820</f>
        <v>0</v>
      </c>
      <c r="I806" s="34">
        <f>Factures!N820</f>
        <v>0</v>
      </c>
      <c r="J806" s="198"/>
      <c r="K806" s="192">
        <f>Factures!O820</f>
        <v>0</v>
      </c>
      <c r="L806" s="192"/>
      <c r="M806" s="198">
        <f ca="1">Factures!B$13</f>
        <v>46067</v>
      </c>
      <c r="N806" s="193" t="str">
        <f>Factures!A$11</f>
        <v>Facture</v>
      </c>
      <c r="O806" s="192"/>
      <c r="P806" s="192"/>
      <c r="Q806" s="192"/>
      <c r="R806" s="198"/>
      <c r="S806" s="193"/>
      <c r="T806" s="193"/>
    </row>
    <row r="807" s="179" customFormat="1" hidden="1" spans="1:20">
      <c r="A807" s="193">
        <f>Factures!C821</f>
        <v>0</v>
      </c>
      <c r="B807" s="34"/>
      <c r="C807" s="31">
        <f t="shared" si="12"/>
        <v>1000</v>
      </c>
      <c r="D807" s="34"/>
      <c r="E807" s="34">
        <f>Factures!E821</f>
        <v>0</v>
      </c>
      <c r="F807" s="190">
        <f>Factures!A821</f>
        <v>0</v>
      </c>
      <c r="G807" s="191">
        <f>Factures!B821</f>
        <v>0</v>
      </c>
      <c r="H807" s="194">
        <f>Factures!F821</f>
        <v>0</v>
      </c>
      <c r="I807" s="34">
        <f>Factures!N821</f>
        <v>0</v>
      </c>
      <c r="J807" s="198"/>
      <c r="K807" s="192">
        <f>Factures!O821</f>
        <v>0</v>
      </c>
      <c r="L807" s="192"/>
      <c r="M807" s="198">
        <f ca="1">Factures!B$13</f>
        <v>46067</v>
      </c>
      <c r="N807" s="193" t="str">
        <f>Factures!A$11</f>
        <v>Facture</v>
      </c>
      <c r="O807" s="192"/>
      <c r="P807" s="192"/>
      <c r="Q807" s="192"/>
      <c r="R807" s="198"/>
      <c r="S807" s="193"/>
      <c r="T807" s="193"/>
    </row>
    <row r="808" s="179" customFormat="1" hidden="1" spans="1:20">
      <c r="A808" s="193">
        <f>Factures!C822</f>
        <v>0</v>
      </c>
      <c r="B808" s="34"/>
      <c r="C808" s="31">
        <f t="shared" si="12"/>
        <v>1000</v>
      </c>
      <c r="D808" s="34"/>
      <c r="E808" s="34">
        <f>Factures!E822</f>
        <v>0</v>
      </c>
      <c r="F808" s="190">
        <f>Factures!A822</f>
        <v>0</v>
      </c>
      <c r="G808" s="191">
        <f>Factures!B822</f>
        <v>0</v>
      </c>
      <c r="H808" s="194">
        <f>Factures!F822</f>
        <v>0</v>
      </c>
      <c r="I808" s="34">
        <f>Factures!N822</f>
        <v>0</v>
      </c>
      <c r="J808" s="198"/>
      <c r="K808" s="192">
        <f>Factures!O822</f>
        <v>0</v>
      </c>
      <c r="L808" s="192"/>
      <c r="M808" s="198">
        <f ca="1">Factures!B$13</f>
        <v>46067</v>
      </c>
      <c r="N808" s="193" t="str">
        <f>Factures!A$11</f>
        <v>Facture</v>
      </c>
      <c r="O808" s="192"/>
      <c r="P808" s="192"/>
      <c r="Q808" s="192"/>
      <c r="R808" s="198"/>
      <c r="S808" s="193"/>
      <c r="T808" s="193"/>
    </row>
    <row r="809" s="179" customFormat="1" hidden="1" spans="1:20">
      <c r="A809" s="193">
        <f>Factures!C823</f>
        <v>0</v>
      </c>
      <c r="B809" s="34"/>
      <c r="C809" s="31">
        <f t="shared" si="12"/>
        <v>1000</v>
      </c>
      <c r="D809" s="34"/>
      <c r="E809" s="34">
        <f>Factures!E823</f>
        <v>0</v>
      </c>
      <c r="F809" s="190">
        <f>Factures!A823</f>
        <v>0</v>
      </c>
      <c r="G809" s="191">
        <f>Factures!B823</f>
        <v>0</v>
      </c>
      <c r="H809" s="194">
        <f>Factures!F823</f>
        <v>0</v>
      </c>
      <c r="I809" s="34">
        <f>Factures!N823</f>
        <v>0</v>
      </c>
      <c r="J809" s="198"/>
      <c r="K809" s="192">
        <f>Factures!O823</f>
        <v>0</v>
      </c>
      <c r="L809" s="192"/>
      <c r="M809" s="198">
        <f ca="1">Factures!B$13</f>
        <v>46067</v>
      </c>
      <c r="N809" s="193" t="str">
        <f>Factures!A$11</f>
        <v>Facture</v>
      </c>
      <c r="O809" s="192"/>
      <c r="P809" s="192"/>
      <c r="Q809" s="192"/>
      <c r="R809" s="198"/>
      <c r="S809" s="193"/>
      <c r="T809" s="193"/>
    </row>
    <row r="810" s="179" customFormat="1" hidden="1" spans="1:20">
      <c r="A810" s="193">
        <f>Factures!C824</f>
        <v>0</v>
      </c>
      <c r="B810" s="34"/>
      <c r="C810" s="31">
        <f t="shared" si="12"/>
        <v>1000</v>
      </c>
      <c r="D810" s="34"/>
      <c r="E810" s="34">
        <f>Factures!E824</f>
        <v>0</v>
      </c>
      <c r="F810" s="190">
        <f>Factures!A824</f>
        <v>0</v>
      </c>
      <c r="G810" s="191">
        <f>Factures!B824</f>
        <v>0</v>
      </c>
      <c r="H810" s="194">
        <f>Factures!F824</f>
        <v>0</v>
      </c>
      <c r="I810" s="34">
        <f>Factures!N824</f>
        <v>0</v>
      </c>
      <c r="J810" s="198"/>
      <c r="K810" s="192">
        <f>Factures!O824</f>
        <v>0</v>
      </c>
      <c r="L810" s="192"/>
      <c r="M810" s="198">
        <f ca="1">Factures!B$13</f>
        <v>46067</v>
      </c>
      <c r="N810" s="193" t="str">
        <f>Factures!A$11</f>
        <v>Facture</v>
      </c>
      <c r="O810" s="192"/>
      <c r="P810" s="192"/>
      <c r="Q810" s="192"/>
      <c r="R810" s="198"/>
      <c r="S810" s="193"/>
      <c r="T810" s="193"/>
    </row>
    <row r="811" s="179" customFormat="1" hidden="1" spans="1:20">
      <c r="A811" s="193">
        <f>Factures!C825</f>
        <v>0</v>
      </c>
      <c r="B811" s="34"/>
      <c r="C811" s="31">
        <f t="shared" si="12"/>
        <v>1000</v>
      </c>
      <c r="D811" s="34"/>
      <c r="E811" s="34">
        <f>Factures!E825</f>
        <v>0</v>
      </c>
      <c r="F811" s="190">
        <f>Factures!A825</f>
        <v>0</v>
      </c>
      <c r="G811" s="191">
        <f>Factures!B825</f>
        <v>0</v>
      </c>
      <c r="H811" s="194">
        <f>Factures!F825</f>
        <v>0</v>
      </c>
      <c r="I811" s="34">
        <f>Factures!N825</f>
        <v>0</v>
      </c>
      <c r="J811" s="198"/>
      <c r="K811" s="192">
        <f>Factures!O825</f>
        <v>0</v>
      </c>
      <c r="L811" s="192"/>
      <c r="M811" s="198">
        <f ca="1">Factures!B$13</f>
        <v>46067</v>
      </c>
      <c r="N811" s="193" t="str">
        <f>Factures!A$11</f>
        <v>Facture</v>
      </c>
      <c r="O811" s="192"/>
      <c r="P811" s="192"/>
      <c r="Q811" s="192"/>
      <c r="R811" s="198"/>
      <c r="S811" s="193"/>
      <c r="T811" s="193"/>
    </row>
    <row r="812" s="179" customFormat="1" hidden="1" spans="1:20">
      <c r="A812" s="193">
        <f>Factures!C826</f>
        <v>0</v>
      </c>
      <c r="B812" s="34"/>
      <c r="C812" s="31">
        <f t="shared" si="12"/>
        <v>1000</v>
      </c>
      <c r="D812" s="34"/>
      <c r="E812" s="34">
        <f>Factures!E826</f>
        <v>0</v>
      </c>
      <c r="F812" s="190">
        <f>Factures!A826</f>
        <v>0</v>
      </c>
      <c r="G812" s="191">
        <f>Factures!B826</f>
        <v>0</v>
      </c>
      <c r="H812" s="194">
        <f>Factures!F826</f>
        <v>0</v>
      </c>
      <c r="I812" s="34">
        <f>Factures!N826</f>
        <v>0</v>
      </c>
      <c r="J812" s="198"/>
      <c r="K812" s="192">
        <f>Factures!O826</f>
        <v>0</v>
      </c>
      <c r="L812" s="192"/>
      <c r="M812" s="198">
        <f ca="1">Factures!B$13</f>
        <v>46067</v>
      </c>
      <c r="N812" s="193" t="str">
        <f>Factures!A$11</f>
        <v>Facture</v>
      </c>
      <c r="O812" s="192"/>
      <c r="P812" s="192"/>
      <c r="Q812" s="192"/>
      <c r="R812" s="198"/>
      <c r="S812" s="193"/>
      <c r="T812" s="193"/>
    </row>
    <row r="813" s="179" customFormat="1" hidden="1" spans="1:20">
      <c r="A813" s="193">
        <f>Factures!C827</f>
        <v>0</v>
      </c>
      <c r="B813" s="34"/>
      <c r="C813" s="31">
        <f t="shared" si="12"/>
        <v>1000</v>
      </c>
      <c r="D813" s="34"/>
      <c r="E813" s="34">
        <f>Factures!E827</f>
        <v>0</v>
      </c>
      <c r="F813" s="190">
        <f>Factures!A827</f>
        <v>0</v>
      </c>
      <c r="G813" s="191">
        <f>Factures!B827</f>
        <v>0</v>
      </c>
      <c r="H813" s="194">
        <f>Factures!F827</f>
        <v>0</v>
      </c>
      <c r="I813" s="34">
        <f>Factures!N827</f>
        <v>0</v>
      </c>
      <c r="J813" s="198"/>
      <c r="K813" s="192">
        <f>Factures!O827</f>
        <v>0</v>
      </c>
      <c r="L813" s="192"/>
      <c r="M813" s="198">
        <f ca="1">Factures!B$13</f>
        <v>46067</v>
      </c>
      <c r="N813" s="193" t="str">
        <f>Factures!A$11</f>
        <v>Facture</v>
      </c>
      <c r="O813" s="192"/>
      <c r="P813" s="192"/>
      <c r="Q813" s="192"/>
      <c r="R813" s="198"/>
      <c r="S813" s="193"/>
      <c r="T813" s="193"/>
    </row>
    <row r="814" s="179" customFormat="1" hidden="1" spans="1:20">
      <c r="A814" s="193">
        <f>Factures!C828</f>
        <v>0</v>
      </c>
      <c r="B814" s="34"/>
      <c r="C814" s="31">
        <f t="shared" si="12"/>
        <v>1000</v>
      </c>
      <c r="D814" s="34"/>
      <c r="E814" s="34">
        <f>Factures!E828</f>
        <v>0</v>
      </c>
      <c r="F814" s="190">
        <f>Factures!A828</f>
        <v>0</v>
      </c>
      <c r="G814" s="191">
        <f>Factures!B828</f>
        <v>0</v>
      </c>
      <c r="H814" s="194">
        <f>Factures!F828</f>
        <v>0</v>
      </c>
      <c r="I814" s="34">
        <f>Factures!N828</f>
        <v>0</v>
      </c>
      <c r="J814" s="198"/>
      <c r="K814" s="192">
        <f>Factures!O828</f>
        <v>0</v>
      </c>
      <c r="L814" s="192"/>
      <c r="M814" s="198">
        <f ca="1">Factures!B$13</f>
        <v>46067</v>
      </c>
      <c r="N814" s="193" t="str">
        <f>Factures!A$11</f>
        <v>Facture</v>
      </c>
      <c r="O814" s="192"/>
      <c r="P814" s="192"/>
      <c r="Q814" s="192"/>
      <c r="R814" s="198"/>
      <c r="S814" s="193"/>
      <c r="T814" s="193"/>
    </row>
    <row r="815" s="179" customFormat="1" hidden="1" spans="1:20">
      <c r="A815" s="193">
        <f>Factures!C829</f>
        <v>0</v>
      </c>
      <c r="B815" s="34"/>
      <c r="C815" s="31">
        <f t="shared" si="12"/>
        <v>1000</v>
      </c>
      <c r="D815" s="34"/>
      <c r="E815" s="34">
        <f>Factures!E829</f>
        <v>0</v>
      </c>
      <c r="F815" s="190">
        <f>Factures!A829</f>
        <v>0</v>
      </c>
      <c r="G815" s="191">
        <f>Factures!B829</f>
        <v>0</v>
      </c>
      <c r="H815" s="194">
        <f>Factures!F829</f>
        <v>0</v>
      </c>
      <c r="I815" s="34">
        <f>Factures!N829</f>
        <v>0</v>
      </c>
      <c r="J815" s="198"/>
      <c r="K815" s="192">
        <f>Factures!O829</f>
        <v>0</v>
      </c>
      <c r="L815" s="192"/>
      <c r="M815" s="198">
        <f ca="1">Factures!B$13</f>
        <v>46067</v>
      </c>
      <c r="N815" s="193" t="str">
        <f>Factures!A$11</f>
        <v>Facture</v>
      </c>
      <c r="O815" s="192"/>
      <c r="P815" s="192"/>
      <c r="Q815" s="192"/>
      <c r="R815" s="198"/>
      <c r="S815" s="193"/>
      <c r="T815" s="193"/>
    </row>
    <row r="816" s="179" customFormat="1" hidden="1" spans="1:20">
      <c r="A816" s="193">
        <f>Factures!C830</f>
        <v>0</v>
      </c>
      <c r="B816" s="34"/>
      <c r="C816" s="31">
        <f t="shared" si="12"/>
        <v>1000</v>
      </c>
      <c r="D816" s="34"/>
      <c r="E816" s="34">
        <f>Factures!E830</f>
        <v>0</v>
      </c>
      <c r="F816" s="190">
        <f>Factures!A830</f>
        <v>0</v>
      </c>
      <c r="G816" s="191">
        <f>Factures!B830</f>
        <v>0</v>
      </c>
      <c r="H816" s="194">
        <f>Factures!F830</f>
        <v>0</v>
      </c>
      <c r="I816" s="34">
        <f>Factures!N830</f>
        <v>0</v>
      </c>
      <c r="J816" s="198"/>
      <c r="K816" s="192">
        <f>Factures!O830</f>
        <v>0</v>
      </c>
      <c r="L816" s="192"/>
      <c r="M816" s="198">
        <f ca="1">Factures!B$13</f>
        <v>46067</v>
      </c>
      <c r="N816" s="193" t="str">
        <f>Factures!A$11</f>
        <v>Facture</v>
      </c>
      <c r="O816" s="192"/>
      <c r="P816" s="192"/>
      <c r="Q816" s="192"/>
      <c r="R816" s="198"/>
      <c r="S816" s="193"/>
      <c r="T816" s="193"/>
    </row>
    <row r="817" s="179" customFormat="1" hidden="1" spans="1:20">
      <c r="A817" s="193">
        <f>Factures!C831</f>
        <v>0</v>
      </c>
      <c r="B817" s="34"/>
      <c r="C817" s="31">
        <f t="shared" si="12"/>
        <v>1000</v>
      </c>
      <c r="D817" s="34"/>
      <c r="E817" s="34">
        <f>Factures!E831</f>
        <v>0</v>
      </c>
      <c r="F817" s="190">
        <f>Factures!A831</f>
        <v>0</v>
      </c>
      <c r="G817" s="191">
        <f>Factures!B831</f>
        <v>0</v>
      </c>
      <c r="H817" s="194">
        <f>Factures!F831</f>
        <v>0</v>
      </c>
      <c r="I817" s="34">
        <f>Factures!N831</f>
        <v>0</v>
      </c>
      <c r="J817" s="198"/>
      <c r="K817" s="192">
        <f>Factures!O831</f>
        <v>0</v>
      </c>
      <c r="L817" s="192"/>
      <c r="M817" s="198">
        <f ca="1">Factures!B$13</f>
        <v>46067</v>
      </c>
      <c r="N817" s="193" t="str">
        <f>Factures!A$11</f>
        <v>Facture</v>
      </c>
      <c r="O817" s="192"/>
      <c r="P817" s="192"/>
      <c r="Q817" s="192"/>
      <c r="R817" s="198"/>
      <c r="S817" s="193"/>
      <c r="T817" s="193"/>
    </row>
    <row r="818" s="179" customFormat="1" hidden="1" spans="1:20">
      <c r="A818" s="193">
        <f>Factures!C832</f>
        <v>0</v>
      </c>
      <c r="B818" s="34"/>
      <c r="C818" s="31">
        <f t="shared" si="12"/>
        <v>1000</v>
      </c>
      <c r="D818" s="34"/>
      <c r="E818" s="34">
        <f>Factures!E832</f>
        <v>0</v>
      </c>
      <c r="F818" s="190">
        <f>Factures!A832</f>
        <v>0</v>
      </c>
      <c r="G818" s="191">
        <f>Factures!B832</f>
        <v>0</v>
      </c>
      <c r="H818" s="194">
        <f>Factures!F832</f>
        <v>0</v>
      </c>
      <c r="I818" s="34">
        <f>Factures!N832</f>
        <v>0</v>
      </c>
      <c r="J818" s="198"/>
      <c r="K818" s="192">
        <f>Factures!O832</f>
        <v>0</v>
      </c>
      <c r="L818" s="192"/>
      <c r="M818" s="198">
        <f ca="1">Factures!B$13</f>
        <v>46067</v>
      </c>
      <c r="N818" s="193" t="str">
        <f>Factures!A$11</f>
        <v>Facture</v>
      </c>
      <c r="O818" s="192"/>
      <c r="P818" s="192"/>
      <c r="Q818" s="192"/>
      <c r="R818" s="198"/>
      <c r="S818" s="193"/>
      <c r="T818" s="193"/>
    </row>
    <row r="819" s="179" customFormat="1" hidden="1" spans="1:20">
      <c r="A819" s="193">
        <f>Factures!C833</f>
        <v>0</v>
      </c>
      <c r="B819" s="34"/>
      <c r="C819" s="31">
        <f t="shared" si="12"/>
        <v>1000</v>
      </c>
      <c r="D819" s="34"/>
      <c r="E819" s="34">
        <f>Factures!E833</f>
        <v>0</v>
      </c>
      <c r="F819" s="190">
        <f>Factures!A833</f>
        <v>0</v>
      </c>
      <c r="G819" s="191">
        <f>Factures!B833</f>
        <v>0</v>
      </c>
      <c r="H819" s="194">
        <f>Factures!F833</f>
        <v>0</v>
      </c>
      <c r="I819" s="34">
        <f>Factures!N833</f>
        <v>0</v>
      </c>
      <c r="J819" s="198"/>
      <c r="K819" s="192">
        <f>Factures!O833</f>
        <v>0</v>
      </c>
      <c r="L819" s="192"/>
      <c r="M819" s="198">
        <f ca="1">Factures!B$13</f>
        <v>46067</v>
      </c>
      <c r="N819" s="193" t="str">
        <f>Factures!A$11</f>
        <v>Facture</v>
      </c>
      <c r="O819" s="192"/>
      <c r="P819" s="192"/>
      <c r="Q819" s="192"/>
      <c r="R819" s="198"/>
      <c r="S819" s="193"/>
      <c r="T819" s="193"/>
    </row>
    <row r="820" s="179" customFormat="1" hidden="1" spans="1:20">
      <c r="A820" s="193">
        <f>Factures!C834</f>
        <v>0</v>
      </c>
      <c r="B820" s="34"/>
      <c r="C820" s="31">
        <f t="shared" si="12"/>
        <v>1000</v>
      </c>
      <c r="D820" s="34"/>
      <c r="E820" s="34">
        <f>Factures!E834</f>
        <v>0</v>
      </c>
      <c r="F820" s="190">
        <f>Factures!A834</f>
        <v>0</v>
      </c>
      <c r="G820" s="191">
        <f>Factures!B834</f>
        <v>0</v>
      </c>
      <c r="H820" s="194">
        <f>Factures!F834</f>
        <v>0</v>
      </c>
      <c r="I820" s="34">
        <f>Factures!N834</f>
        <v>0</v>
      </c>
      <c r="J820" s="198"/>
      <c r="K820" s="192">
        <f>Factures!O834</f>
        <v>0</v>
      </c>
      <c r="L820" s="192"/>
      <c r="M820" s="198">
        <f ca="1">Factures!B$13</f>
        <v>46067</v>
      </c>
      <c r="N820" s="193" t="str">
        <f>Factures!A$11</f>
        <v>Facture</v>
      </c>
      <c r="O820" s="192"/>
      <c r="P820" s="192"/>
      <c r="Q820" s="192"/>
      <c r="R820" s="198"/>
      <c r="S820" s="193"/>
      <c r="T820" s="193"/>
    </row>
    <row r="821" s="179" customFormat="1" hidden="1" spans="1:20">
      <c r="A821" s="193">
        <f>Factures!C835</f>
        <v>0</v>
      </c>
      <c r="B821" s="34"/>
      <c r="C821" s="31">
        <f t="shared" si="12"/>
        <v>1000</v>
      </c>
      <c r="D821" s="34"/>
      <c r="E821" s="34">
        <f>Factures!E835</f>
        <v>0</v>
      </c>
      <c r="F821" s="190">
        <f>Factures!A835</f>
        <v>0</v>
      </c>
      <c r="G821" s="191">
        <f>Factures!B835</f>
        <v>0</v>
      </c>
      <c r="H821" s="194">
        <f>Factures!F835</f>
        <v>0</v>
      </c>
      <c r="I821" s="34">
        <f>Factures!N835</f>
        <v>0</v>
      </c>
      <c r="J821" s="198"/>
      <c r="K821" s="192">
        <f>Factures!O835</f>
        <v>0</v>
      </c>
      <c r="L821" s="192"/>
      <c r="M821" s="198">
        <f ca="1">Factures!B$13</f>
        <v>46067</v>
      </c>
      <c r="N821" s="193" t="str">
        <f>Factures!A$11</f>
        <v>Facture</v>
      </c>
      <c r="O821" s="192"/>
      <c r="P821" s="192"/>
      <c r="Q821" s="192"/>
      <c r="R821" s="198"/>
      <c r="S821" s="193"/>
      <c r="T821" s="193"/>
    </row>
    <row r="822" s="179" customFormat="1" hidden="1" spans="1:20">
      <c r="A822" s="193">
        <f>Factures!C836</f>
        <v>0</v>
      </c>
      <c r="B822" s="34"/>
      <c r="C822" s="31">
        <f t="shared" si="12"/>
        <v>1000</v>
      </c>
      <c r="D822" s="34"/>
      <c r="E822" s="34">
        <f>Factures!E836</f>
        <v>0</v>
      </c>
      <c r="F822" s="190">
        <f>Factures!A836</f>
        <v>0</v>
      </c>
      <c r="G822" s="191">
        <f>Factures!B836</f>
        <v>0</v>
      </c>
      <c r="H822" s="194">
        <f>Factures!F836</f>
        <v>0</v>
      </c>
      <c r="I822" s="34">
        <f>Factures!N836</f>
        <v>0</v>
      </c>
      <c r="J822" s="198"/>
      <c r="K822" s="192">
        <f>Factures!O836</f>
        <v>0</v>
      </c>
      <c r="L822" s="192"/>
      <c r="M822" s="198">
        <f ca="1">Factures!B$13</f>
        <v>46067</v>
      </c>
      <c r="N822" s="193" t="str">
        <f>Factures!A$11</f>
        <v>Facture</v>
      </c>
      <c r="O822" s="192"/>
      <c r="P822" s="192"/>
      <c r="Q822" s="192"/>
      <c r="R822" s="198"/>
      <c r="S822" s="193"/>
      <c r="T822" s="193"/>
    </row>
    <row r="823" s="179" customFormat="1" hidden="1" spans="1:20">
      <c r="A823" s="193">
        <f>Factures!C837</f>
        <v>0</v>
      </c>
      <c r="B823" s="34"/>
      <c r="C823" s="31">
        <f t="shared" si="12"/>
        <v>1000</v>
      </c>
      <c r="D823" s="34"/>
      <c r="E823" s="34">
        <f>Factures!E837</f>
        <v>0</v>
      </c>
      <c r="F823" s="190">
        <f>Factures!A837</f>
        <v>0</v>
      </c>
      <c r="G823" s="191">
        <f>Factures!B837</f>
        <v>0</v>
      </c>
      <c r="H823" s="194">
        <f>Factures!F837</f>
        <v>0</v>
      </c>
      <c r="I823" s="34">
        <f>Factures!N837</f>
        <v>0</v>
      </c>
      <c r="J823" s="198"/>
      <c r="K823" s="192">
        <f>Factures!O837</f>
        <v>0</v>
      </c>
      <c r="L823" s="192"/>
      <c r="M823" s="198">
        <f ca="1">Factures!B$13</f>
        <v>46067</v>
      </c>
      <c r="N823" s="193" t="str">
        <f>Factures!A$11</f>
        <v>Facture</v>
      </c>
      <c r="O823" s="192"/>
      <c r="P823" s="192"/>
      <c r="Q823" s="192"/>
      <c r="R823" s="198"/>
      <c r="S823" s="193"/>
      <c r="T823" s="193"/>
    </row>
    <row r="824" s="179" customFormat="1" hidden="1" spans="1:20">
      <c r="A824" s="193">
        <f>Factures!C838</f>
        <v>0</v>
      </c>
      <c r="B824" s="34"/>
      <c r="C824" s="31">
        <f t="shared" si="12"/>
        <v>1000</v>
      </c>
      <c r="D824" s="34"/>
      <c r="E824" s="34">
        <f>Factures!E838</f>
        <v>0</v>
      </c>
      <c r="F824" s="190">
        <f>Factures!A838</f>
        <v>0</v>
      </c>
      <c r="G824" s="191">
        <f>Factures!B838</f>
        <v>0</v>
      </c>
      <c r="H824" s="194">
        <f>Factures!F838</f>
        <v>0</v>
      </c>
      <c r="I824" s="34">
        <f>Factures!N838</f>
        <v>0</v>
      </c>
      <c r="J824" s="198"/>
      <c r="K824" s="192">
        <f>Factures!O838</f>
        <v>0</v>
      </c>
      <c r="L824" s="192"/>
      <c r="M824" s="198">
        <f ca="1">Factures!B$13</f>
        <v>46067</v>
      </c>
      <c r="N824" s="193" t="str">
        <f>Factures!A$11</f>
        <v>Facture</v>
      </c>
      <c r="O824" s="192"/>
      <c r="P824" s="192"/>
      <c r="Q824" s="192"/>
      <c r="R824" s="198"/>
      <c r="S824" s="193"/>
      <c r="T824" s="193"/>
    </row>
    <row r="825" s="179" customFormat="1" hidden="1" spans="1:20">
      <c r="A825" s="193">
        <f>Factures!C839</f>
        <v>0</v>
      </c>
      <c r="B825" s="34"/>
      <c r="C825" s="31">
        <f t="shared" si="12"/>
        <v>1000</v>
      </c>
      <c r="D825" s="34"/>
      <c r="E825" s="34">
        <f>Factures!E839</f>
        <v>0</v>
      </c>
      <c r="F825" s="190">
        <f>Factures!A839</f>
        <v>0</v>
      </c>
      <c r="G825" s="191">
        <f>Factures!B839</f>
        <v>0</v>
      </c>
      <c r="H825" s="194">
        <f>Factures!F839</f>
        <v>0</v>
      </c>
      <c r="I825" s="34">
        <f>Factures!N839</f>
        <v>0</v>
      </c>
      <c r="J825" s="198"/>
      <c r="K825" s="192">
        <f>Factures!O839</f>
        <v>0</v>
      </c>
      <c r="L825" s="192"/>
      <c r="M825" s="198">
        <f ca="1">Factures!B$13</f>
        <v>46067</v>
      </c>
      <c r="N825" s="193" t="str">
        <f>Factures!A$11</f>
        <v>Facture</v>
      </c>
      <c r="O825" s="192"/>
      <c r="P825" s="192"/>
      <c r="Q825" s="192"/>
      <c r="R825" s="198"/>
      <c r="S825" s="193"/>
      <c r="T825" s="193"/>
    </row>
    <row r="826" s="179" customFormat="1" hidden="1" spans="1:20">
      <c r="A826" s="193">
        <f>Factures!C840</f>
        <v>0</v>
      </c>
      <c r="B826" s="34"/>
      <c r="C826" s="31">
        <f t="shared" si="12"/>
        <v>1000</v>
      </c>
      <c r="D826" s="34"/>
      <c r="E826" s="34">
        <f>Factures!E840</f>
        <v>0</v>
      </c>
      <c r="F826" s="190">
        <f>Factures!A840</f>
        <v>0</v>
      </c>
      <c r="G826" s="191">
        <f>Factures!B840</f>
        <v>0</v>
      </c>
      <c r="H826" s="194">
        <f>Factures!F840</f>
        <v>0</v>
      </c>
      <c r="I826" s="34">
        <f>Factures!N840</f>
        <v>0</v>
      </c>
      <c r="J826" s="198"/>
      <c r="K826" s="192">
        <f>Factures!O840</f>
        <v>0</v>
      </c>
      <c r="L826" s="192"/>
      <c r="M826" s="198">
        <f ca="1">Factures!B$13</f>
        <v>46067</v>
      </c>
      <c r="N826" s="193" t="str">
        <f>Factures!A$11</f>
        <v>Facture</v>
      </c>
      <c r="O826" s="192"/>
      <c r="P826" s="192"/>
      <c r="Q826" s="192"/>
      <c r="R826" s="198"/>
      <c r="S826" s="193"/>
      <c r="T826" s="193"/>
    </row>
    <row r="827" s="179" customFormat="1" hidden="1" spans="1:20">
      <c r="A827" s="193">
        <f>Factures!C841</f>
        <v>0</v>
      </c>
      <c r="B827" s="34"/>
      <c r="C827" s="31">
        <f t="shared" si="12"/>
        <v>1000</v>
      </c>
      <c r="D827" s="34"/>
      <c r="E827" s="34">
        <f>Factures!E841</f>
        <v>0</v>
      </c>
      <c r="F827" s="190">
        <f>Factures!A841</f>
        <v>0</v>
      </c>
      <c r="G827" s="191">
        <f>Factures!B841</f>
        <v>0</v>
      </c>
      <c r="H827" s="194">
        <f>Factures!F841</f>
        <v>0</v>
      </c>
      <c r="I827" s="34">
        <f>Factures!N841</f>
        <v>0</v>
      </c>
      <c r="J827" s="198"/>
      <c r="K827" s="192">
        <f>Factures!O841</f>
        <v>0</v>
      </c>
      <c r="L827" s="192"/>
      <c r="M827" s="198">
        <f ca="1">Factures!B$13</f>
        <v>46067</v>
      </c>
      <c r="N827" s="193" t="str">
        <f>Factures!A$11</f>
        <v>Facture</v>
      </c>
      <c r="O827" s="192"/>
      <c r="P827" s="192"/>
      <c r="Q827" s="192"/>
      <c r="R827" s="198"/>
      <c r="S827" s="193"/>
      <c r="T827" s="193"/>
    </row>
    <row r="828" s="179" customFormat="1" hidden="1" spans="1:20">
      <c r="A828" s="193">
        <f>Factures!C842</f>
        <v>0</v>
      </c>
      <c r="B828" s="34"/>
      <c r="C828" s="31">
        <f t="shared" si="12"/>
        <v>1000</v>
      </c>
      <c r="D828" s="34"/>
      <c r="E828" s="34">
        <f>Factures!E842</f>
        <v>0</v>
      </c>
      <c r="F828" s="190">
        <f>Factures!A842</f>
        <v>0</v>
      </c>
      <c r="G828" s="191">
        <f>Factures!B842</f>
        <v>0</v>
      </c>
      <c r="H828" s="194">
        <f>Factures!F842</f>
        <v>0</v>
      </c>
      <c r="I828" s="34">
        <f>Factures!N842</f>
        <v>0</v>
      </c>
      <c r="J828" s="198"/>
      <c r="K828" s="192">
        <f>Factures!O842</f>
        <v>0</v>
      </c>
      <c r="L828" s="192"/>
      <c r="M828" s="198">
        <f ca="1">Factures!B$13</f>
        <v>46067</v>
      </c>
      <c r="N828" s="193" t="str">
        <f>Factures!A$11</f>
        <v>Facture</v>
      </c>
      <c r="O828" s="192"/>
      <c r="P828" s="192"/>
      <c r="Q828" s="192"/>
      <c r="R828" s="198"/>
      <c r="S828" s="193"/>
      <c r="T828" s="193"/>
    </row>
    <row r="829" s="179" customFormat="1" hidden="1" spans="1:20">
      <c r="A829" s="193">
        <f>Factures!C843</f>
        <v>0</v>
      </c>
      <c r="B829" s="34"/>
      <c r="C829" s="31">
        <f t="shared" si="12"/>
        <v>1000</v>
      </c>
      <c r="D829" s="34"/>
      <c r="E829" s="34">
        <f>Factures!E843</f>
        <v>0</v>
      </c>
      <c r="F829" s="190">
        <f>Factures!A843</f>
        <v>0</v>
      </c>
      <c r="G829" s="191">
        <f>Factures!B843</f>
        <v>0</v>
      </c>
      <c r="H829" s="194">
        <f>Factures!F843</f>
        <v>0</v>
      </c>
      <c r="I829" s="34">
        <f>Factures!N843</f>
        <v>0</v>
      </c>
      <c r="J829" s="198"/>
      <c r="K829" s="192">
        <f>Factures!O843</f>
        <v>0</v>
      </c>
      <c r="L829" s="192"/>
      <c r="M829" s="198">
        <f ca="1">Factures!B$13</f>
        <v>46067</v>
      </c>
      <c r="N829" s="193" t="str">
        <f>Factures!A$11</f>
        <v>Facture</v>
      </c>
      <c r="O829" s="192"/>
      <c r="P829" s="192"/>
      <c r="Q829" s="192"/>
      <c r="R829" s="198"/>
      <c r="S829" s="193"/>
      <c r="T829" s="193"/>
    </row>
    <row r="830" s="179" customFormat="1" hidden="1" spans="1:20">
      <c r="A830" s="193">
        <f>Factures!C844</f>
        <v>0</v>
      </c>
      <c r="B830" s="34"/>
      <c r="C830" s="31">
        <f t="shared" si="12"/>
        <v>1000</v>
      </c>
      <c r="D830" s="34"/>
      <c r="E830" s="34">
        <f>Factures!E844</f>
        <v>0</v>
      </c>
      <c r="F830" s="190">
        <f>Factures!A844</f>
        <v>0</v>
      </c>
      <c r="G830" s="191">
        <f>Factures!B844</f>
        <v>0</v>
      </c>
      <c r="H830" s="194">
        <f>Factures!F844</f>
        <v>0</v>
      </c>
      <c r="I830" s="34">
        <f>Factures!N844</f>
        <v>0</v>
      </c>
      <c r="J830" s="198"/>
      <c r="K830" s="192">
        <f>Factures!O844</f>
        <v>0</v>
      </c>
      <c r="L830" s="192"/>
      <c r="M830" s="198">
        <f ca="1">Factures!B$13</f>
        <v>46067</v>
      </c>
      <c r="N830" s="193" t="str">
        <f>Factures!A$11</f>
        <v>Facture</v>
      </c>
      <c r="O830" s="192"/>
      <c r="P830" s="192"/>
      <c r="Q830" s="192"/>
      <c r="R830" s="198"/>
      <c r="S830" s="193"/>
      <c r="T830" s="193"/>
    </row>
    <row r="831" s="179" customFormat="1" hidden="1" spans="1:20">
      <c r="A831" s="193">
        <f>Factures!C845</f>
        <v>0</v>
      </c>
      <c r="B831" s="34"/>
      <c r="C831" s="31">
        <f t="shared" si="12"/>
        <v>1000</v>
      </c>
      <c r="D831" s="34"/>
      <c r="E831" s="34">
        <f>Factures!E845</f>
        <v>0</v>
      </c>
      <c r="F831" s="190">
        <f>Factures!A845</f>
        <v>0</v>
      </c>
      <c r="G831" s="191">
        <f>Factures!B845</f>
        <v>0</v>
      </c>
      <c r="H831" s="194">
        <f>Factures!F845</f>
        <v>0</v>
      </c>
      <c r="I831" s="34">
        <f>Factures!N845</f>
        <v>0</v>
      </c>
      <c r="J831" s="198"/>
      <c r="K831" s="192">
        <f>Factures!O845</f>
        <v>0</v>
      </c>
      <c r="L831" s="192"/>
      <c r="M831" s="198">
        <f ca="1">Factures!B$13</f>
        <v>46067</v>
      </c>
      <c r="N831" s="193" t="str">
        <f>Factures!A$11</f>
        <v>Facture</v>
      </c>
      <c r="O831" s="192"/>
      <c r="P831" s="192"/>
      <c r="Q831" s="192"/>
      <c r="R831" s="198"/>
      <c r="S831" s="193"/>
      <c r="T831" s="193"/>
    </row>
    <row r="832" s="179" customFormat="1" hidden="1" spans="1:20">
      <c r="A832" s="193">
        <f>Factures!C846</f>
        <v>0</v>
      </c>
      <c r="B832" s="34"/>
      <c r="C832" s="31">
        <f t="shared" si="12"/>
        <v>1000</v>
      </c>
      <c r="D832" s="34"/>
      <c r="E832" s="34">
        <f>Factures!E846</f>
        <v>0</v>
      </c>
      <c r="F832" s="190">
        <f>Factures!A846</f>
        <v>0</v>
      </c>
      <c r="G832" s="191">
        <f>Factures!B846</f>
        <v>0</v>
      </c>
      <c r="H832" s="194">
        <f>Factures!F846</f>
        <v>0</v>
      </c>
      <c r="I832" s="34">
        <f>Factures!N846</f>
        <v>0</v>
      </c>
      <c r="J832" s="198"/>
      <c r="K832" s="192">
        <f>Factures!O846</f>
        <v>0</v>
      </c>
      <c r="L832" s="192"/>
      <c r="M832" s="198">
        <f ca="1">Factures!B$13</f>
        <v>46067</v>
      </c>
      <c r="N832" s="193" t="str">
        <f>Factures!A$11</f>
        <v>Facture</v>
      </c>
      <c r="O832" s="192"/>
      <c r="P832" s="192"/>
      <c r="Q832" s="192"/>
      <c r="R832" s="198"/>
      <c r="S832" s="193"/>
      <c r="T832" s="193"/>
    </row>
    <row r="833" s="179" customFormat="1" hidden="1" spans="1:20">
      <c r="A833" s="193">
        <f>Factures!C847</f>
        <v>0</v>
      </c>
      <c r="B833" s="34"/>
      <c r="C833" s="31">
        <f t="shared" si="12"/>
        <v>1000</v>
      </c>
      <c r="D833" s="34"/>
      <c r="E833" s="34">
        <f>Factures!E847</f>
        <v>0</v>
      </c>
      <c r="F833" s="190">
        <f>Factures!A847</f>
        <v>0</v>
      </c>
      <c r="G833" s="191">
        <f>Factures!B847</f>
        <v>0</v>
      </c>
      <c r="H833" s="194">
        <f>Factures!F847</f>
        <v>0</v>
      </c>
      <c r="I833" s="34">
        <f>Factures!N847</f>
        <v>0</v>
      </c>
      <c r="J833" s="198"/>
      <c r="K833" s="192">
        <f>Factures!O847</f>
        <v>0</v>
      </c>
      <c r="L833" s="192"/>
      <c r="M833" s="198">
        <f ca="1">Factures!B$13</f>
        <v>46067</v>
      </c>
      <c r="N833" s="193" t="str">
        <f>Factures!A$11</f>
        <v>Facture</v>
      </c>
      <c r="O833" s="192"/>
      <c r="P833" s="192"/>
      <c r="Q833" s="192"/>
      <c r="R833" s="198"/>
      <c r="S833" s="193"/>
      <c r="T833" s="193"/>
    </row>
    <row r="834" s="179" customFormat="1" hidden="1" spans="1:20">
      <c r="A834" s="193">
        <f>Factures!C848</f>
        <v>0</v>
      </c>
      <c r="B834" s="34"/>
      <c r="C834" s="31">
        <f t="shared" si="12"/>
        <v>1000</v>
      </c>
      <c r="D834" s="34"/>
      <c r="E834" s="34">
        <f>Factures!E848</f>
        <v>0</v>
      </c>
      <c r="F834" s="190">
        <f>Factures!A848</f>
        <v>0</v>
      </c>
      <c r="G834" s="191">
        <f>Factures!B848</f>
        <v>0</v>
      </c>
      <c r="H834" s="194">
        <f>Factures!F848</f>
        <v>0</v>
      </c>
      <c r="I834" s="34">
        <f>Factures!N848</f>
        <v>0</v>
      </c>
      <c r="J834" s="198"/>
      <c r="K834" s="192">
        <f>Factures!O848</f>
        <v>0</v>
      </c>
      <c r="L834" s="192"/>
      <c r="M834" s="198">
        <f ca="1">Factures!B$13</f>
        <v>46067</v>
      </c>
      <c r="N834" s="193" t="str">
        <f>Factures!A$11</f>
        <v>Facture</v>
      </c>
      <c r="O834" s="192"/>
      <c r="P834" s="192"/>
      <c r="Q834" s="192"/>
      <c r="R834" s="198"/>
      <c r="S834" s="193"/>
      <c r="T834" s="193"/>
    </row>
    <row r="835" s="179" customFormat="1" hidden="1" spans="1:20">
      <c r="A835" s="193">
        <f>Factures!C849</f>
        <v>0</v>
      </c>
      <c r="B835" s="34"/>
      <c r="C835" s="31">
        <f t="shared" ref="C835:C898" si="13">C$2</f>
        <v>1000</v>
      </c>
      <c r="D835" s="34"/>
      <c r="E835" s="34">
        <f>Factures!E849</f>
        <v>0</v>
      </c>
      <c r="F835" s="190">
        <f>Factures!A849</f>
        <v>0</v>
      </c>
      <c r="G835" s="191">
        <f>Factures!B849</f>
        <v>0</v>
      </c>
      <c r="H835" s="194">
        <f>Factures!F849</f>
        <v>0</v>
      </c>
      <c r="I835" s="34">
        <f>Factures!N849</f>
        <v>0</v>
      </c>
      <c r="J835" s="198"/>
      <c r="K835" s="192">
        <f>Factures!O849</f>
        <v>0</v>
      </c>
      <c r="L835" s="192"/>
      <c r="M835" s="198">
        <f ca="1">Factures!B$13</f>
        <v>46067</v>
      </c>
      <c r="N835" s="193" t="str">
        <f>Factures!A$11</f>
        <v>Facture</v>
      </c>
      <c r="O835" s="192"/>
      <c r="P835" s="192"/>
      <c r="Q835" s="192"/>
      <c r="R835" s="198"/>
      <c r="S835" s="193"/>
      <c r="T835" s="193"/>
    </row>
    <row r="836" s="179" customFormat="1" hidden="1" spans="1:20">
      <c r="A836" s="193">
        <f>Factures!C850</f>
        <v>0</v>
      </c>
      <c r="B836" s="34"/>
      <c r="C836" s="31">
        <f t="shared" si="13"/>
        <v>1000</v>
      </c>
      <c r="D836" s="34"/>
      <c r="E836" s="34">
        <f>Factures!E850</f>
        <v>0</v>
      </c>
      <c r="F836" s="190">
        <f>Factures!A850</f>
        <v>0</v>
      </c>
      <c r="G836" s="191">
        <f>Factures!B850</f>
        <v>0</v>
      </c>
      <c r="H836" s="194">
        <f>Factures!F850</f>
        <v>0</v>
      </c>
      <c r="I836" s="34">
        <f>Factures!N850</f>
        <v>0</v>
      </c>
      <c r="J836" s="198"/>
      <c r="K836" s="192">
        <f>Factures!O850</f>
        <v>0</v>
      </c>
      <c r="L836" s="192"/>
      <c r="M836" s="198">
        <f ca="1">Factures!B$13</f>
        <v>46067</v>
      </c>
      <c r="N836" s="193" t="str">
        <f>Factures!A$11</f>
        <v>Facture</v>
      </c>
      <c r="O836" s="192"/>
      <c r="P836" s="192"/>
      <c r="Q836" s="192"/>
      <c r="R836" s="198"/>
      <c r="S836" s="193"/>
      <c r="T836" s="193"/>
    </row>
    <row r="837" s="179" customFormat="1" hidden="1" spans="1:20">
      <c r="A837" s="193">
        <f>Factures!C851</f>
        <v>0</v>
      </c>
      <c r="B837" s="34"/>
      <c r="C837" s="31">
        <f t="shared" si="13"/>
        <v>1000</v>
      </c>
      <c r="D837" s="34"/>
      <c r="E837" s="34">
        <f>Factures!E851</f>
        <v>0</v>
      </c>
      <c r="F837" s="190">
        <f>Factures!A851</f>
        <v>0</v>
      </c>
      <c r="G837" s="191">
        <f>Factures!B851</f>
        <v>0</v>
      </c>
      <c r="H837" s="194">
        <f>Factures!F851</f>
        <v>0</v>
      </c>
      <c r="I837" s="34">
        <f>Factures!N851</f>
        <v>0</v>
      </c>
      <c r="J837" s="198"/>
      <c r="K837" s="192">
        <f>Factures!O851</f>
        <v>0</v>
      </c>
      <c r="L837" s="192"/>
      <c r="M837" s="198">
        <f ca="1">Factures!B$13</f>
        <v>46067</v>
      </c>
      <c r="N837" s="193" t="str">
        <f>Factures!A$11</f>
        <v>Facture</v>
      </c>
      <c r="O837" s="192"/>
      <c r="P837" s="192"/>
      <c r="Q837" s="192"/>
      <c r="R837" s="198"/>
      <c r="S837" s="193"/>
      <c r="T837" s="193"/>
    </row>
    <row r="838" s="179" customFormat="1" hidden="1" spans="1:20">
      <c r="A838" s="193">
        <f>Factures!C852</f>
        <v>0</v>
      </c>
      <c r="B838" s="34"/>
      <c r="C838" s="31">
        <f t="shared" si="13"/>
        <v>1000</v>
      </c>
      <c r="D838" s="34"/>
      <c r="E838" s="34">
        <f>Factures!E852</f>
        <v>0</v>
      </c>
      <c r="F838" s="190">
        <f>Factures!A852</f>
        <v>0</v>
      </c>
      <c r="G838" s="191">
        <f>Factures!B852</f>
        <v>0</v>
      </c>
      <c r="H838" s="194">
        <f>Factures!F852</f>
        <v>0</v>
      </c>
      <c r="I838" s="34">
        <f>Factures!N852</f>
        <v>0</v>
      </c>
      <c r="J838" s="198"/>
      <c r="K838" s="192">
        <f>Factures!O852</f>
        <v>0</v>
      </c>
      <c r="L838" s="192"/>
      <c r="M838" s="198">
        <f ca="1">Factures!B$13</f>
        <v>46067</v>
      </c>
      <c r="N838" s="193" t="str">
        <f>Factures!A$11</f>
        <v>Facture</v>
      </c>
      <c r="O838" s="192"/>
      <c r="P838" s="192"/>
      <c r="Q838" s="192"/>
      <c r="R838" s="198"/>
      <c r="S838" s="193"/>
      <c r="T838" s="193"/>
    </row>
    <row r="839" s="179" customFormat="1" hidden="1" spans="1:20">
      <c r="A839" s="193">
        <f>Factures!C853</f>
        <v>0</v>
      </c>
      <c r="B839" s="34"/>
      <c r="C839" s="31">
        <f t="shared" si="13"/>
        <v>1000</v>
      </c>
      <c r="D839" s="34"/>
      <c r="E839" s="34">
        <f>Factures!E853</f>
        <v>0</v>
      </c>
      <c r="F839" s="190">
        <f>Factures!A853</f>
        <v>0</v>
      </c>
      <c r="G839" s="191">
        <f>Factures!B853</f>
        <v>0</v>
      </c>
      <c r="H839" s="194">
        <f>Factures!F853</f>
        <v>0</v>
      </c>
      <c r="I839" s="34">
        <f>Factures!N853</f>
        <v>0</v>
      </c>
      <c r="J839" s="198"/>
      <c r="K839" s="192">
        <f>Factures!O853</f>
        <v>0</v>
      </c>
      <c r="L839" s="192"/>
      <c r="M839" s="198">
        <f ca="1">Factures!B$13</f>
        <v>46067</v>
      </c>
      <c r="N839" s="193" t="str">
        <f>Factures!A$11</f>
        <v>Facture</v>
      </c>
      <c r="O839" s="192"/>
      <c r="P839" s="192"/>
      <c r="Q839" s="192"/>
      <c r="R839" s="198"/>
      <c r="S839" s="193"/>
      <c r="T839" s="193"/>
    </row>
    <row r="840" s="179" customFormat="1" hidden="1" spans="1:20">
      <c r="A840" s="193">
        <f>Factures!C854</f>
        <v>0</v>
      </c>
      <c r="B840" s="34"/>
      <c r="C840" s="31">
        <f t="shared" si="13"/>
        <v>1000</v>
      </c>
      <c r="D840" s="34"/>
      <c r="E840" s="34">
        <f>Factures!E854</f>
        <v>0</v>
      </c>
      <c r="F840" s="190">
        <f>Factures!A854</f>
        <v>0</v>
      </c>
      <c r="G840" s="191">
        <f>Factures!B854</f>
        <v>0</v>
      </c>
      <c r="H840" s="194">
        <f>Factures!F854</f>
        <v>0</v>
      </c>
      <c r="I840" s="34">
        <f>Factures!N854</f>
        <v>0</v>
      </c>
      <c r="J840" s="198"/>
      <c r="K840" s="192">
        <f>Factures!O854</f>
        <v>0</v>
      </c>
      <c r="L840" s="192"/>
      <c r="M840" s="198">
        <f ca="1">Factures!B$13</f>
        <v>46067</v>
      </c>
      <c r="N840" s="193" t="str">
        <f>Factures!A$11</f>
        <v>Facture</v>
      </c>
      <c r="O840" s="192"/>
      <c r="P840" s="192"/>
      <c r="Q840" s="192"/>
      <c r="R840" s="198"/>
      <c r="S840" s="193"/>
      <c r="T840" s="193"/>
    </row>
    <row r="841" s="179" customFormat="1" hidden="1" spans="1:20">
      <c r="A841" s="193">
        <f>Factures!C855</f>
        <v>0</v>
      </c>
      <c r="B841" s="34"/>
      <c r="C841" s="31">
        <f t="shared" si="13"/>
        <v>1000</v>
      </c>
      <c r="D841" s="34"/>
      <c r="E841" s="34">
        <f>Factures!E855</f>
        <v>0</v>
      </c>
      <c r="F841" s="190">
        <f>Factures!A855</f>
        <v>0</v>
      </c>
      <c r="G841" s="191">
        <f>Factures!B855</f>
        <v>0</v>
      </c>
      <c r="H841" s="194">
        <f>Factures!F855</f>
        <v>0</v>
      </c>
      <c r="I841" s="34">
        <f>Factures!N855</f>
        <v>0</v>
      </c>
      <c r="J841" s="198"/>
      <c r="K841" s="192">
        <f>Factures!O855</f>
        <v>0</v>
      </c>
      <c r="L841" s="192"/>
      <c r="M841" s="198">
        <f ca="1">Factures!B$13</f>
        <v>46067</v>
      </c>
      <c r="N841" s="193" t="str">
        <f>Factures!A$11</f>
        <v>Facture</v>
      </c>
      <c r="O841" s="192"/>
      <c r="P841" s="192"/>
      <c r="Q841" s="192"/>
      <c r="R841" s="198"/>
      <c r="S841" s="193"/>
      <c r="T841" s="193"/>
    </row>
    <row r="842" s="179" customFormat="1" hidden="1" spans="1:20">
      <c r="A842" s="193">
        <f>Factures!C856</f>
        <v>0</v>
      </c>
      <c r="B842" s="34"/>
      <c r="C842" s="31">
        <f t="shared" si="13"/>
        <v>1000</v>
      </c>
      <c r="D842" s="34"/>
      <c r="E842" s="34">
        <f>Factures!E856</f>
        <v>0</v>
      </c>
      <c r="F842" s="190">
        <f>Factures!A856</f>
        <v>0</v>
      </c>
      <c r="G842" s="191">
        <f>Factures!B856</f>
        <v>0</v>
      </c>
      <c r="H842" s="194">
        <f>Factures!F856</f>
        <v>0</v>
      </c>
      <c r="I842" s="34">
        <f>Factures!N856</f>
        <v>0</v>
      </c>
      <c r="J842" s="198"/>
      <c r="K842" s="192">
        <f>Factures!O856</f>
        <v>0</v>
      </c>
      <c r="L842" s="192"/>
      <c r="M842" s="198">
        <f ca="1">Factures!B$13</f>
        <v>46067</v>
      </c>
      <c r="N842" s="193" t="str">
        <f>Factures!A$11</f>
        <v>Facture</v>
      </c>
      <c r="O842" s="192"/>
      <c r="P842" s="192"/>
      <c r="Q842" s="192"/>
      <c r="R842" s="198"/>
      <c r="S842" s="193"/>
      <c r="T842" s="193"/>
    </row>
    <row r="843" s="179" customFormat="1" hidden="1" spans="1:20">
      <c r="A843" s="193">
        <f>Factures!C857</f>
        <v>0</v>
      </c>
      <c r="B843" s="34"/>
      <c r="C843" s="31">
        <f t="shared" si="13"/>
        <v>1000</v>
      </c>
      <c r="D843" s="34"/>
      <c r="E843" s="34">
        <f>Factures!E857</f>
        <v>0</v>
      </c>
      <c r="F843" s="190">
        <f>Factures!A857</f>
        <v>0</v>
      </c>
      <c r="G843" s="191">
        <f>Factures!B857</f>
        <v>0</v>
      </c>
      <c r="H843" s="194">
        <f>Factures!F857</f>
        <v>0</v>
      </c>
      <c r="I843" s="34">
        <f>Factures!N857</f>
        <v>0</v>
      </c>
      <c r="J843" s="198"/>
      <c r="K843" s="192">
        <f>Factures!O857</f>
        <v>0</v>
      </c>
      <c r="L843" s="192"/>
      <c r="M843" s="198">
        <f ca="1">Factures!B$13</f>
        <v>46067</v>
      </c>
      <c r="N843" s="193" t="str">
        <f>Factures!A$11</f>
        <v>Facture</v>
      </c>
      <c r="O843" s="192"/>
      <c r="P843" s="192"/>
      <c r="Q843" s="192"/>
      <c r="R843" s="198"/>
      <c r="S843" s="193"/>
      <c r="T843" s="193"/>
    </row>
    <row r="844" s="179" customFormat="1" hidden="1" spans="1:20">
      <c r="A844" s="193">
        <f>Factures!C858</f>
        <v>0</v>
      </c>
      <c r="B844" s="34"/>
      <c r="C844" s="31">
        <f t="shared" si="13"/>
        <v>1000</v>
      </c>
      <c r="D844" s="34"/>
      <c r="E844" s="34">
        <f>Factures!E858</f>
        <v>0</v>
      </c>
      <c r="F844" s="190">
        <f>Factures!A858</f>
        <v>0</v>
      </c>
      <c r="G844" s="191">
        <f>Factures!B858</f>
        <v>0</v>
      </c>
      <c r="H844" s="194">
        <f>Factures!F858</f>
        <v>0</v>
      </c>
      <c r="I844" s="34">
        <f>Factures!N858</f>
        <v>0</v>
      </c>
      <c r="J844" s="198"/>
      <c r="K844" s="192">
        <f>Factures!O858</f>
        <v>0</v>
      </c>
      <c r="L844" s="192"/>
      <c r="M844" s="198">
        <f ca="1">Factures!B$13</f>
        <v>46067</v>
      </c>
      <c r="N844" s="193" t="str">
        <f>Factures!A$11</f>
        <v>Facture</v>
      </c>
      <c r="O844" s="192"/>
      <c r="P844" s="192"/>
      <c r="Q844" s="192"/>
      <c r="R844" s="198"/>
      <c r="S844" s="193"/>
      <c r="T844" s="193"/>
    </row>
    <row r="845" s="179" customFormat="1" hidden="1" spans="1:20">
      <c r="A845" s="193">
        <f>Factures!C859</f>
        <v>0</v>
      </c>
      <c r="B845" s="34"/>
      <c r="C845" s="31">
        <f t="shared" si="13"/>
        <v>1000</v>
      </c>
      <c r="D845" s="34"/>
      <c r="E845" s="34">
        <f>Factures!E859</f>
        <v>0</v>
      </c>
      <c r="F845" s="190">
        <f>Factures!A859</f>
        <v>0</v>
      </c>
      <c r="G845" s="191">
        <f>Factures!B859</f>
        <v>0</v>
      </c>
      <c r="H845" s="194">
        <f>Factures!F859</f>
        <v>0</v>
      </c>
      <c r="I845" s="34">
        <f>Factures!N859</f>
        <v>0</v>
      </c>
      <c r="J845" s="198"/>
      <c r="K845" s="192">
        <f>Factures!O859</f>
        <v>0</v>
      </c>
      <c r="L845" s="192"/>
      <c r="M845" s="198">
        <f ca="1">Factures!B$13</f>
        <v>46067</v>
      </c>
      <c r="N845" s="193" t="str">
        <f>Factures!A$11</f>
        <v>Facture</v>
      </c>
      <c r="O845" s="192"/>
      <c r="P845" s="192"/>
      <c r="Q845" s="192"/>
      <c r="R845" s="198"/>
      <c r="S845" s="193"/>
      <c r="T845" s="193"/>
    </row>
    <row r="846" s="179" customFormat="1" hidden="1" spans="1:20">
      <c r="A846" s="193">
        <f>Factures!C860</f>
        <v>0</v>
      </c>
      <c r="B846" s="34"/>
      <c r="C846" s="31">
        <f t="shared" si="13"/>
        <v>1000</v>
      </c>
      <c r="D846" s="34"/>
      <c r="E846" s="34">
        <f>Factures!E860</f>
        <v>0</v>
      </c>
      <c r="F846" s="190">
        <f>Factures!A860</f>
        <v>0</v>
      </c>
      <c r="G846" s="191">
        <f>Factures!B860</f>
        <v>0</v>
      </c>
      <c r="H846" s="194">
        <f>Factures!F860</f>
        <v>0</v>
      </c>
      <c r="I846" s="34">
        <f>Factures!N860</f>
        <v>0</v>
      </c>
      <c r="J846" s="198"/>
      <c r="K846" s="192">
        <f>Factures!O860</f>
        <v>0</v>
      </c>
      <c r="L846" s="192"/>
      <c r="M846" s="198">
        <f ca="1">Factures!B$13</f>
        <v>46067</v>
      </c>
      <c r="N846" s="193" t="str">
        <f>Factures!A$11</f>
        <v>Facture</v>
      </c>
      <c r="O846" s="192"/>
      <c r="P846" s="192"/>
      <c r="Q846" s="192"/>
      <c r="R846" s="198"/>
      <c r="S846" s="193"/>
      <c r="T846" s="193"/>
    </row>
    <row r="847" s="179" customFormat="1" hidden="1" spans="1:20">
      <c r="A847" s="193">
        <f>Factures!C861</f>
        <v>0</v>
      </c>
      <c r="B847" s="34"/>
      <c r="C847" s="31">
        <f t="shared" si="13"/>
        <v>1000</v>
      </c>
      <c r="D847" s="34"/>
      <c r="E847" s="34">
        <f>Factures!E861</f>
        <v>0</v>
      </c>
      <c r="F847" s="190">
        <f>Factures!A861</f>
        <v>0</v>
      </c>
      <c r="G847" s="191">
        <f>Factures!B861</f>
        <v>0</v>
      </c>
      <c r="H847" s="194">
        <f>Factures!F861</f>
        <v>0</v>
      </c>
      <c r="I847" s="34">
        <f>Factures!N861</f>
        <v>0</v>
      </c>
      <c r="J847" s="198"/>
      <c r="K847" s="192">
        <f>Factures!O861</f>
        <v>0</v>
      </c>
      <c r="L847" s="192"/>
      <c r="M847" s="198">
        <f ca="1">Factures!B$13</f>
        <v>46067</v>
      </c>
      <c r="N847" s="193" t="str">
        <f>Factures!A$11</f>
        <v>Facture</v>
      </c>
      <c r="O847" s="192"/>
      <c r="P847" s="192"/>
      <c r="Q847" s="192"/>
      <c r="R847" s="198"/>
      <c r="S847" s="193"/>
      <c r="T847" s="193"/>
    </row>
    <row r="848" s="179" customFormat="1" hidden="1" spans="1:20">
      <c r="A848" s="193">
        <f>Factures!C862</f>
        <v>0</v>
      </c>
      <c r="B848" s="34"/>
      <c r="C848" s="31">
        <f t="shared" si="13"/>
        <v>1000</v>
      </c>
      <c r="D848" s="34"/>
      <c r="E848" s="34">
        <f>Factures!E862</f>
        <v>0</v>
      </c>
      <c r="F848" s="190">
        <f>Factures!A862</f>
        <v>0</v>
      </c>
      <c r="G848" s="191">
        <f>Factures!B862</f>
        <v>0</v>
      </c>
      <c r="H848" s="194">
        <f>Factures!F862</f>
        <v>0</v>
      </c>
      <c r="I848" s="34">
        <f>Factures!N862</f>
        <v>0</v>
      </c>
      <c r="J848" s="198"/>
      <c r="K848" s="192">
        <f>Factures!O862</f>
        <v>0</v>
      </c>
      <c r="L848" s="192"/>
      <c r="M848" s="198">
        <f ca="1">Factures!B$13</f>
        <v>46067</v>
      </c>
      <c r="N848" s="193" t="str">
        <f>Factures!A$11</f>
        <v>Facture</v>
      </c>
      <c r="O848" s="192"/>
      <c r="P848" s="192"/>
      <c r="Q848" s="192"/>
      <c r="R848" s="198"/>
      <c r="S848" s="193"/>
      <c r="T848" s="193"/>
    </row>
    <row r="849" s="179" customFormat="1" hidden="1" spans="1:20">
      <c r="A849" s="193">
        <f>Factures!C863</f>
        <v>0</v>
      </c>
      <c r="B849" s="34"/>
      <c r="C849" s="31">
        <f t="shared" si="13"/>
        <v>1000</v>
      </c>
      <c r="D849" s="34"/>
      <c r="E849" s="34">
        <f>Factures!E863</f>
        <v>0</v>
      </c>
      <c r="F849" s="190">
        <f>Factures!A863</f>
        <v>0</v>
      </c>
      <c r="G849" s="191">
        <f>Factures!B863</f>
        <v>0</v>
      </c>
      <c r="H849" s="194">
        <f>Factures!F863</f>
        <v>0</v>
      </c>
      <c r="I849" s="34">
        <f>Factures!N863</f>
        <v>0</v>
      </c>
      <c r="J849" s="198"/>
      <c r="K849" s="192">
        <f>Factures!O863</f>
        <v>0</v>
      </c>
      <c r="L849" s="192"/>
      <c r="M849" s="198">
        <f ca="1">Factures!B$13</f>
        <v>46067</v>
      </c>
      <c r="N849" s="193" t="str">
        <f>Factures!A$11</f>
        <v>Facture</v>
      </c>
      <c r="O849" s="192"/>
      <c r="P849" s="192"/>
      <c r="Q849" s="192"/>
      <c r="R849" s="198"/>
      <c r="S849" s="193"/>
      <c r="T849" s="193"/>
    </row>
    <row r="850" s="179" customFormat="1" hidden="1" spans="1:20">
      <c r="A850" s="193">
        <f>Factures!C864</f>
        <v>0</v>
      </c>
      <c r="B850" s="34"/>
      <c r="C850" s="31">
        <f t="shared" si="13"/>
        <v>1000</v>
      </c>
      <c r="D850" s="34"/>
      <c r="E850" s="34">
        <f>Factures!E864</f>
        <v>0</v>
      </c>
      <c r="F850" s="190">
        <f>Factures!A864</f>
        <v>0</v>
      </c>
      <c r="G850" s="191">
        <f>Factures!B864</f>
        <v>0</v>
      </c>
      <c r="H850" s="194">
        <f>Factures!F864</f>
        <v>0</v>
      </c>
      <c r="I850" s="34">
        <f>Factures!N864</f>
        <v>0</v>
      </c>
      <c r="J850" s="198"/>
      <c r="K850" s="192">
        <f>Factures!O864</f>
        <v>0</v>
      </c>
      <c r="L850" s="192"/>
      <c r="M850" s="198">
        <f ca="1">Factures!B$13</f>
        <v>46067</v>
      </c>
      <c r="N850" s="193" t="str">
        <f>Factures!A$11</f>
        <v>Facture</v>
      </c>
      <c r="O850" s="192"/>
      <c r="P850" s="192"/>
      <c r="Q850" s="192"/>
      <c r="R850" s="198"/>
      <c r="S850" s="193"/>
      <c r="T850" s="193"/>
    </row>
    <row r="851" s="179" customFormat="1" hidden="1" spans="1:20">
      <c r="A851" s="193">
        <f>Factures!C865</f>
        <v>0</v>
      </c>
      <c r="B851" s="34"/>
      <c r="C851" s="31">
        <f t="shared" si="13"/>
        <v>1000</v>
      </c>
      <c r="D851" s="34"/>
      <c r="E851" s="34">
        <f>Factures!E865</f>
        <v>0</v>
      </c>
      <c r="F851" s="190">
        <f>Factures!A865</f>
        <v>0</v>
      </c>
      <c r="G851" s="191">
        <f>Factures!B865</f>
        <v>0</v>
      </c>
      <c r="H851" s="194">
        <f>Factures!F865</f>
        <v>0</v>
      </c>
      <c r="I851" s="34">
        <f>Factures!N865</f>
        <v>0</v>
      </c>
      <c r="J851" s="198"/>
      <c r="K851" s="192">
        <f>Factures!O865</f>
        <v>0</v>
      </c>
      <c r="L851" s="192"/>
      <c r="M851" s="198">
        <f ca="1">Factures!B$13</f>
        <v>46067</v>
      </c>
      <c r="N851" s="193" t="str">
        <f>Factures!A$11</f>
        <v>Facture</v>
      </c>
      <c r="O851" s="192"/>
      <c r="P851" s="192"/>
      <c r="Q851" s="192"/>
      <c r="R851" s="198"/>
      <c r="S851" s="193"/>
      <c r="T851" s="193"/>
    </row>
    <row r="852" s="179" customFormat="1" hidden="1" spans="1:20">
      <c r="A852" s="193">
        <f>Factures!C866</f>
        <v>0</v>
      </c>
      <c r="B852" s="34"/>
      <c r="C852" s="31">
        <f t="shared" si="13"/>
        <v>1000</v>
      </c>
      <c r="D852" s="34"/>
      <c r="E852" s="34">
        <f>Factures!E866</f>
        <v>0</v>
      </c>
      <c r="F852" s="190">
        <f>Factures!A866</f>
        <v>0</v>
      </c>
      <c r="G852" s="191">
        <f>Factures!B866</f>
        <v>0</v>
      </c>
      <c r="H852" s="194">
        <f>Factures!F866</f>
        <v>0</v>
      </c>
      <c r="I852" s="34">
        <f>Factures!N866</f>
        <v>0</v>
      </c>
      <c r="J852" s="198"/>
      <c r="K852" s="192">
        <f>Factures!O866</f>
        <v>0</v>
      </c>
      <c r="L852" s="192"/>
      <c r="M852" s="198">
        <f ca="1">Factures!B$13</f>
        <v>46067</v>
      </c>
      <c r="N852" s="193" t="str">
        <f>Factures!A$11</f>
        <v>Facture</v>
      </c>
      <c r="O852" s="192"/>
      <c r="P852" s="192"/>
      <c r="Q852" s="192"/>
      <c r="R852" s="198"/>
      <c r="S852" s="193"/>
      <c r="T852" s="193"/>
    </row>
    <row r="853" s="179" customFormat="1" hidden="1" spans="1:20">
      <c r="A853" s="193">
        <f>Factures!C867</f>
        <v>0</v>
      </c>
      <c r="B853" s="34"/>
      <c r="C853" s="31">
        <f t="shared" si="13"/>
        <v>1000</v>
      </c>
      <c r="D853" s="34"/>
      <c r="E853" s="34">
        <f>Factures!E867</f>
        <v>0</v>
      </c>
      <c r="F853" s="190">
        <f>Factures!A867</f>
        <v>0</v>
      </c>
      <c r="G853" s="191">
        <f>Factures!B867</f>
        <v>0</v>
      </c>
      <c r="H853" s="194">
        <f>Factures!F867</f>
        <v>0</v>
      </c>
      <c r="I853" s="34">
        <f>Factures!N867</f>
        <v>0</v>
      </c>
      <c r="J853" s="198"/>
      <c r="K853" s="192">
        <f>Factures!O867</f>
        <v>0</v>
      </c>
      <c r="L853" s="192"/>
      <c r="M853" s="198">
        <f ca="1">Factures!B$13</f>
        <v>46067</v>
      </c>
      <c r="N853" s="193" t="str">
        <f>Factures!A$11</f>
        <v>Facture</v>
      </c>
      <c r="O853" s="192"/>
      <c r="P853" s="192"/>
      <c r="Q853" s="192"/>
      <c r="R853" s="198"/>
      <c r="S853" s="193"/>
      <c r="T853" s="193"/>
    </row>
    <row r="854" s="179" customFormat="1" hidden="1" spans="1:20">
      <c r="A854" s="193">
        <f>Factures!C868</f>
        <v>0</v>
      </c>
      <c r="B854" s="34"/>
      <c r="C854" s="31">
        <f t="shared" si="13"/>
        <v>1000</v>
      </c>
      <c r="D854" s="34"/>
      <c r="E854" s="34">
        <f>Factures!E868</f>
        <v>0</v>
      </c>
      <c r="F854" s="190">
        <f>Factures!A868</f>
        <v>0</v>
      </c>
      <c r="G854" s="191">
        <f>Factures!B868</f>
        <v>0</v>
      </c>
      <c r="H854" s="194">
        <f>Factures!F868</f>
        <v>0</v>
      </c>
      <c r="I854" s="34">
        <f>Factures!N868</f>
        <v>0</v>
      </c>
      <c r="J854" s="198"/>
      <c r="K854" s="192">
        <f>Factures!O868</f>
        <v>0</v>
      </c>
      <c r="L854" s="192"/>
      <c r="M854" s="198">
        <f ca="1">Factures!B$13</f>
        <v>46067</v>
      </c>
      <c r="N854" s="193" t="str">
        <f>Factures!A$11</f>
        <v>Facture</v>
      </c>
      <c r="O854" s="192"/>
      <c r="P854" s="192"/>
      <c r="Q854" s="192"/>
      <c r="R854" s="198"/>
      <c r="S854" s="193"/>
      <c r="T854" s="193"/>
    </row>
    <row r="855" s="179" customFormat="1" hidden="1" spans="1:20">
      <c r="A855" s="193">
        <f>Factures!C869</f>
        <v>0</v>
      </c>
      <c r="B855" s="34"/>
      <c r="C855" s="31">
        <f t="shared" si="13"/>
        <v>1000</v>
      </c>
      <c r="D855" s="34"/>
      <c r="E855" s="34">
        <f>Factures!E869</f>
        <v>0</v>
      </c>
      <c r="F855" s="190">
        <f>Factures!A869</f>
        <v>0</v>
      </c>
      <c r="G855" s="191">
        <f>Factures!B869</f>
        <v>0</v>
      </c>
      <c r="H855" s="194">
        <f>Factures!F869</f>
        <v>0</v>
      </c>
      <c r="I855" s="34">
        <f>Factures!N869</f>
        <v>0</v>
      </c>
      <c r="J855" s="198"/>
      <c r="K855" s="192">
        <f>Factures!O869</f>
        <v>0</v>
      </c>
      <c r="L855" s="192"/>
      <c r="M855" s="198">
        <f ca="1">Factures!B$13</f>
        <v>46067</v>
      </c>
      <c r="N855" s="193" t="str">
        <f>Factures!A$11</f>
        <v>Facture</v>
      </c>
      <c r="O855" s="192"/>
      <c r="P855" s="192"/>
      <c r="Q855" s="192"/>
      <c r="R855" s="198"/>
      <c r="S855" s="193"/>
      <c r="T855" s="193"/>
    </row>
    <row r="856" s="179" customFormat="1" hidden="1" spans="1:20">
      <c r="A856" s="193">
        <f>Factures!C870</f>
        <v>0</v>
      </c>
      <c r="B856" s="34"/>
      <c r="C856" s="31">
        <f t="shared" si="13"/>
        <v>1000</v>
      </c>
      <c r="D856" s="34"/>
      <c r="E856" s="34">
        <f>Factures!E870</f>
        <v>0</v>
      </c>
      <c r="F856" s="190">
        <f>Factures!A870</f>
        <v>0</v>
      </c>
      <c r="G856" s="191">
        <f>Factures!B870</f>
        <v>0</v>
      </c>
      <c r="H856" s="194">
        <f>Factures!F870</f>
        <v>0</v>
      </c>
      <c r="I856" s="34">
        <f>Factures!N870</f>
        <v>0</v>
      </c>
      <c r="J856" s="198"/>
      <c r="K856" s="192">
        <f>Factures!O870</f>
        <v>0</v>
      </c>
      <c r="L856" s="192"/>
      <c r="M856" s="198">
        <f ca="1">Factures!B$13</f>
        <v>46067</v>
      </c>
      <c r="N856" s="193" t="str">
        <f>Factures!A$11</f>
        <v>Facture</v>
      </c>
      <c r="O856" s="192"/>
      <c r="P856" s="192"/>
      <c r="Q856" s="192"/>
      <c r="R856" s="198"/>
      <c r="S856" s="193"/>
      <c r="T856" s="193"/>
    </row>
    <row r="857" s="179" customFormat="1" hidden="1" spans="1:20">
      <c r="A857" s="193">
        <f>Factures!C871</f>
        <v>0</v>
      </c>
      <c r="B857" s="34"/>
      <c r="C857" s="31">
        <f t="shared" si="13"/>
        <v>1000</v>
      </c>
      <c r="D857" s="34"/>
      <c r="E857" s="34">
        <f>Factures!E871</f>
        <v>0</v>
      </c>
      <c r="F857" s="190">
        <f>Factures!A871</f>
        <v>0</v>
      </c>
      <c r="G857" s="191">
        <f>Factures!B871</f>
        <v>0</v>
      </c>
      <c r="H857" s="194">
        <f>Factures!F871</f>
        <v>0</v>
      </c>
      <c r="I857" s="34">
        <f>Factures!N871</f>
        <v>0</v>
      </c>
      <c r="J857" s="198"/>
      <c r="K857" s="192">
        <f>Factures!O871</f>
        <v>0</v>
      </c>
      <c r="L857" s="192"/>
      <c r="M857" s="198">
        <f ca="1">Factures!B$13</f>
        <v>46067</v>
      </c>
      <c r="N857" s="193" t="str">
        <f>Factures!A$11</f>
        <v>Facture</v>
      </c>
      <c r="O857" s="192"/>
      <c r="P857" s="192"/>
      <c r="Q857" s="192"/>
      <c r="R857" s="198"/>
      <c r="S857" s="193"/>
      <c r="T857" s="193"/>
    </row>
    <row r="858" s="179" customFormat="1" hidden="1" spans="1:20">
      <c r="A858" s="193">
        <f>Factures!C872</f>
        <v>0</v>
      </c>
      <c r="B858" s="34"/>
      <c r="C858" s="31">
        <f t="shared" si="13"/>
        <v>1000</v>
      </c>
      <c r="D858" s="34"/>
      <c r="E858" s="34">
        <f>Factures!E872</f>
        <v>0</v>
      </c>
      <c r="F858" s="190">
        <f>Factures!A872</f>
        <v>0</v>
      </c>
      <c r="G858" s="191">
        <f>Factures!B872</f>
        <v>0</v>
      </c>
      <c r="H858" s="194">
        <f>Factures!F872</f>
        <v>0</v>
      </c>
      <c r="I858" s="34">
        <f>Factures!N872</f>
        <v>0</v>
      </c>
      <c r="J858" s="198"/>
      <c r="K858" s="192">
        <f>Factures!O872</f>
        <v>0</v>
      </c>
      <c r="L858" s="192"/>
      <c r="M858" s="198">
        <f ca="1">Factures!B$13</f>
        <v>46067</v>
      </c>
      <c r="N858" s="193" t="str">
        <f>Factures!A$11</f>
        <v>Facture</v>
      </c>
      <c r="O858" s="192"/>
      <c r="P858" s="192"/>
      <c r="Q858" s="192"/>
      <c r="R858" s="198"/>
      <c r="S858" s="193"/>
      <c r="T858" s="193"/>
    </row>
    <row r="859" s="179" customFormat="1" hidden="1" spans="1:20">
      <c r="A859" s="193">
        <f>Factures!C873</f>
        <v>0</v>
      </c>
      <c r="B859" s="34"/>
      <c r="C859" s="31">
        <f t="shared" si="13"/>
        <v>1000</v>
      </c>
      <c r="D859" s="34"/>
      <c r="E859" s="34">
        <f>Factures!E873</f>
        <v>0</v>
      </c>
      <c r="F859" s="190">
        <f>Factures!A873</f>
        <v>0</v>
      </c>
      <c r="G859" s="191">
        <f>Factures!B873</f>
        <v>0</v>
      </c>
      <c r="H859" s="194">
        <f>Factures!F873</f>
        <v>0</v>
      </c>
      <c r="I859" s="34">
        <f>Factures!N873</f>
        <v>0</v>
      </c>
      <c r="J859" s="198"/>
      <c r="K859" s="192">
        <f>Factures!O873</f>
        <v>0</v>
      </c>
      <c r="L859" s="192"/>
      <c r="M859" s="198">
        <f ca="1">Factures!B$13</f>
        <v>46067</v>
      </c>
      <c r="N859" s="193" t="str">
        <f>Factures!A$11</f>
        <v>Facture</v>
      </c>
      <c r="O859" s="192"/>
      <c r="P859" s="192"/>
      <c r="Q859" s="192"/>
      <c r="R859" s="198"/>
      <c r="S859" s="193"/>
      <c r="T859" s="193"/>
    </row>
    <row r="860" s="179" customFormat="1" hidden="1" spans="1:20">
      <c r="A860" s="193">
        <f>Factures!C874</f>
        <v>0</v>
      </c>
      <c r="B860" s="34"/>
      <c r="C860" s="31">
        <f t="shared" si="13"/>
        <v>1000</v>
      </c>
      <c r="D860" s="34"/>
      <c r="E860" s="34">
        <f>Factures!E874</f>
        <v>0</v>
      </c>
      <c r="F860" s="190">
        <f>Factures!A874</f>
        <v>0</v>
      </c>
      <c r="G860" s="191">
        <f>Factures!B874</f>
        <v>0</v>
      </c>
      <c r="H860" s="194">
        <f>Factures!F874</f>
        <v>0</v>
      </c>
      <c r="I860" s="34">
        <f>Factures!N874</f>
        <v>0</v>
      </c>
      <c r="J860" s="198"/>
      <c r="K860" s="192">
        <f>Factures!O874</f>
        <v>0</v>
      </c>
      <c r="L860" s="192"/>
      <c r="M860" s="198">
        <f ca="1">Factures!B$13</f>
        <v>46067</v>
      </c>
      <c r="N860" s="193" t="str">
        <f>Factures!A$11</f>
        <v>Facture</v>
      </c>
      <c r="O860" s="192"/>
      <c r="P860" s="192"/>
      <c r="Q860" s="192"/>
      <c r="R860" s="198"/>
      <c r="S860" s="193"/>
      <c r="T860" s="193"/>
    </row>
    <row r="861" s="179" customFormat="1" hidden="1" spans="1:20">
      <c r="A861" s="193">
        <f>Factures!C875</f>
        <v>0</v>
      </c>
      <c r="B861" s="34"/>
      <c r="C861" s="31">
        <f t="shared" si="13"/>
        <v>1000</v>
      </c>
      <c r="D861" s="34"/>
      <c r="E861" s="34">
        <f>Factures!E875</f>
        <v>0</v>
      </c>
      <c r="F861" s="190">
        <f>Factures!A875</f>
        <v>0</v>
      </c>
      <c r="G861" s="191">
        <f>Factures!B875</f>
        <v>0</v>
      </c>
      <c r="H861" s="194">
        <f>Factures!F875</f>
        <v>0</v>
      </c>
      <c r="I861" s="34">
        <f>Factures!N875</f>
        <v>0</v>
      </c>
      <c r="J861" s="198"/>
      <c r="K861" s="192">
        <f>Factures!O875</f>
        <v>0</v>
      </c>
      <c r="L861" s="192"/>
      <c r="M861" s="198">
        <f ca="1">Factures!B$13</f>
        <v>46067</v>
      </c>
      <c r="N861" s="193" t="str">
        <f>Factures!A$11</f>
        <v>Facture</v>
      </c>
      <c r="O861" s="192"/>
      <c r="P861" s="192"/>
      <c r="Q861" s="192"/>
      <c r="R861" s="198"/>
      <c r="S861" s="193"/>
      <c r="T861" s="193"/>
    </row>
    <row r="862" s="179" customFormat="1" hidden="1" spans="1:20">
      <c r="A862" s="193">
        <f>Factures!C876</f>
        <v>0</v>
      </c>
      <c r="B862" s="34"/>
      <c r="C862" s="31">
        <f t="shared" si="13"/>
        <v>1000</v>
      </c>
      <c r="D862" s="34"/>
      <c r="E862" s="34">
        <f>Factures!E876</f>
        <v>0</v>
      </c>
      <c r="F862" s="190">
        <f>Factures!A876</f>
        <v>0</v>
      </c>
      <c r="G862" s="191">
        <f>Factures!B876</f>
        <v>0</v>
      </c>
      <c r="H862" s="194">
        <f>Factures!F876</f>
        <v>0</v>
      </c>
      <c r="I862" s="34">
        <f>Factures!N876</f>
        <v>0</v>
      </c>
      <c r="J862" s="198"/>
      <c r="K862" s="192">
        <f>Factures!O876</f>
        <v>0</v>
      </c>
      <c r="L862" s="192"/>
      <c r="M862" s="198">
        <f ca="1">Factures!B$13</f>
        <v>46067</v>
      </c>
      <c r="N862" s="193" t="str">
        <f>Factures!A$11</f>
        <v>Facture</v>
      </c>
      <c r="O862" s="192"/>
      <c r="P862" s="192"/>
      <c r="Q862" s="192"/>
      <c r="R862" s="198"/>
      <c r="S862" s="193"/>
      <c r="T862" s="193"/>
    </row>
    <row r="863" s="179" customFormat="1" hidden="1" spans="1:20">
      <c r="A863" s="193">
        <f>Factures!C877</f>
        <v>0</v>
      </c>
      <c r="B863" s="34"/>
      <c r="C863" s="31">
        <f t="shared" si="13"/>
        <v>1000</v>
      </c>
      <c r="D863" s="34"/>
      <c r="E863" s="34">
        <f>Factures!E877</f>
        <v>0</v>
      </c>
      <c r="F863" s="190">
        <f>Factures!A877</f>
        <v>0</v>
      </c>
      <c r="G863" s="191">
        <f>Factures!B877</f>
        <v>0</v>
      </c>
      <c r="H863" s="194">
        <f>Factures!F877</f>
        <v>0</v>
      </c>
      <c r="I863" s="34">
        <f>Factures!N877</f>
        <v>0</v>
      </c>
      <c r="J863" s="198"/>
      <c r="K863" s="192">
        <f>Factures!O877</f>
        <v>0</v>
      </c>
      <c r="L863" s="192"/>
      <c r="M863" s="198">
        <f ca="1">Factures!B$13</f>
        <v>46067</v>
      </c>
      <c r="N863" s="193" t="str">
        <f>Factures!A$11</f>
        <v>Facture</v>
      </c>
      <c r="O863" s="192"/>
      <c r="P863" s="192"/>
      <c r="Q863" s="192"/>
      <c r="R863" s="198"/>
      <c r="S863" s="193"/>
      <c r="T863" s="193"/>
    </row>
    <row r="864" s="179" customFormat="1" hidden="1" spans="1:20">
      <c r="A864" s="193">
        <f>Factures!C878</f>
        <v>0</v>
      </c>
      <c r="B864" s="34"/>
      <c r="C864" s="31">
        <f t="shared" si="13"/>
        <v>1000</v>
      </c>
      <c r="D864" s="34"/>
      <c r="E864" s="34">
        <f>Factures!E878</f>
        <v>0</v>
      </c>
      <c r="F864" s="190">
        <f>Factures!A878</f>
        <v>0</v>
      </c>
      <c r="G864" s="191">
        <f>Factures!B878</f>
        <v>0</v>
      </c>
      <c r="H864" s="194">
        <f>Factures!F878</f>
        <v>0</v>
      </c>
      <c r="I864" s="34">
        <f>Factures!N878</f>
        <v>0</v>
      </c>
      <c r="J864" s="198"/>
      <c r="K864" s="192">
        <f>Factures!O878</f>
        <v>0</v>
      </c>
      <c r="L864" s="192"/>
      <c r="M864" s="198">
        <f ca="1">Factures!B$13</f>
        <v>46067</v>
      </c>
      <c r="N864" s="193" t="str">
        <f>Factures!A$11</f>
        <v>Facture</v>
      </c>
      <c r="O864" s="192"/>
      <c r="P864" s="192"/>
      <c r="Q864" s="192"/>
      <c r="R864" s="198"/>
      <c r="S864" s="193"/>
      <c r="T864" s="193"/>
    </row>
    <row r="865" s="179" customFormat="1" hidden="1" spans="1:20">
      <c r="A865" s="193">
        <f>Factures!C879</f>
        <v>0</v>
      </c>
      <c r="B865" s="34"/>
      <c r="C865" s="31">
        <f t="shared" si="13"/>
        <v>1000</v>
      </c>
      <c r="D865" s="34"/>
      <c r="E865" s="34">
        <f>Factures!E879</f>
        <v>0</v>
      </c>
      <c r="F865" s="190">
        <f>Factures!A879</f>
        <v>0</v>
      </c>
      <c r="G865" s="191">
        <f>Factures!B879</f>
        <v>0</v>
      </c>
      <c r="H865" s="194">
        <f>Factures!F879</f>
        <v>0</v>
      </c>
      <c r="I865" s="34">
        <f>Factures!N879</f>
        <v>0</v>
      </c>
      <c r="J865" s="198"/>
      <c r="K865" s="192">
        <f>Factures!O879</f>
        <v>0</v>
      </c>
      <c r="L865" s="192"/>
      <c r="M865" s="198">
        <f ca="1">Factures!B$13</f>
        <v>46067</v>
      </c>
      <c r="N865" s="193" t="str">
        <f>Factures!A$11</f>
        <v>Facture</v>
      </c>
      <c r="O865" s="192"/>
      <c r="P865" s="192"/>
      <c r="Q865" s="192"/>
      <c r="R865" s="198"/>
      <c r="S865" s="193"/>
      <c r="T865" s="193"/>
    </row>
    <row r="866" s="179" customFormat="1" hidden="1" spans="1:20">
      <c r="A866" s="193">
        <f>Factures!C880</f>
        <v>0</v>
      </c>
      <c r="B866" s="34"/>
      <c r="C866" s="31">
        <f t="shared" si="13"/>
        <v>1000</v>
      </c>
      <c r="D866" s="34"/>
      <c r="E866" s="34">
        <f>Factures!E880</f>
        <v>0</v>
      </c>
      <c r="F866" s="190">
        <f>Factures!A880</f>
        <v>0</v>
      </c>
      <c r="G866" s="191">
        <f>Factures!B880</f>
        <v>0</v>
      </c>
      <c r="H866" s="194">
        <f>Factures!F880</f>
        <v>0</v>
      </c>
      <c r="I866" s="34">
        <f>Factures!N880</f>
        <v>0</v>
      </c>
      <c r="J866" s="198"/>
      <c r="K866" s="192">
        <f>Factures!O880</f>
        <v>0</v>
      </c>
      <c r="L866" s="192"/>
      <c r="M866" s="198">
        <f ca="1">Factures!B$13</f>
        <v>46067</v>
      </c>
      <c r="N866" s="193" t="str">
        <f>Factures!A$11</f>
        <v>Facture</v>
      </c>
      <c r="O866" s="192"/>
      <c r="P866" s="192"/>
      <c r="Q866" s="192"/>
      <c r="R866" s="198"/>
      <c r="S866" s="193"/>
      <c r="T866" s="193"/>
    </row>
    <row r="867" s="179" customFormat="1" hidden="1" spans="1:20">
      <c r="A867" s="193">
        <f>Factures!C881</f>
        <v>0</v>
      </c>
      <c r="B867" s="34"/>
      <c r="C867" s="31">
        <f t="shared" si="13"/>
        <v>1000</v>
      </c>
      <c r="D867" s="34"/>
      <c r="E867" s="34">
        <f>Factures!E881</f>
        <v>0</v>
      </c>
      <c r="F867" s="190">
        <f>Factures!A881</f>
        <v>0</v>
      </c>
      <c r="G867" s="191">
        <f>Factures!B881</f>
        <v>0</v>
      </c>
      <c r="H867" s="194">
        <f>Factures!F881</f>
        <v>0</v>
      </c>
      <c r="I867" s="34">
        <f>Factures!N881</f>
        <v>0</v>
      </c>
      <c r="J867" s="198"/>
      <c r="K867" s="192">
        <f>Factures!O881</f>
        <v>0</v>
      </c>
      <c r="L867" s="192"/>
      <c r="M867" s="198">
        <f ca="1">Factures!B$13</f>
        <v>46067</v>
      </c>
      <c r="N867" s="193" t="str">
        <f>Factures!A$11</f>
        <v>Facture</v>
      </c>
      <c r="O867" s="192"/>
      <c r="P867" s="192"/>
      <c r="Q867" s="192"/>
      <c r="R867" s="198"/>
      <c r="S867" s="193"/>
      <c r="T867" s="193"/>
    </row>
    <row r="868" s="179" customFormat="1" hidden="1" spans="1:20">
      <c r="A868" s="193">
        <f>Factures!C882</f>
        <v>0</v>
      </c>
      <c r="B868" s="34"/>
      <c r="C868" s="31">
        <f t="shared" si="13"/>
        <v>1000</v>
      </c>
      <c r="D868" s="34"/>
      <c r="E868" s="34">
        <f>Factures!E882</f>
        <v>0</v>
      </c>
      <c r="F868" s="190">
        <f>Factures!A882</f>
        <v>0</v>
      </c>
      <c r="G868" s="191">
        <f>Factures!B882</f>
        <v>0</v>
      </c>
      <c r="H868" s="194">
        <f>Factures!F882</f>
        <v>0</v>
      </c>
      <c r="I868" s="34">
        <f>Factures!N882</f>
        <v>0</v>
      </c>
      <c r="J868" s="198"/>
      <c r="K868" s="192">
        <f>Factures!O882</f>
        <v>0</v>
      </c>
      <c r="L868" s="192"/>
      <c r="M868" s="198">
        <f ca="1">Factures!B$13</f>
        <v>46067</v>
      </c>
      <c r="N868" s="193" t="str">
        <f>Factures!A$11</f>
        <v>Facture</v>
      </c>
      <c r="O868" s="192"/>
      <c r="P868" s="192"/>
      <c r="Q868" s="192"/>
      <c r="R868" s="198"/>
      <c r="S868" s="193"/>
      <c r="T868" s="193"/>
    </row>
    <row r="869" s="179" customFormat="1" hidden="1" spans="1:20">
      <c r="A869" s="193">
        <f>Factures!C883</f>
        <v>0</v>
      </c>
      <c r="B869" s="34"/>
      <c r="C869" s="31">
        <f t="shared" si="13"/>
        <v>1000</v>
      </c>
      <c r="D869" s="34"/>
      <c r="E869" s="34">
        <f>Factures!E883</f>
        <v>0</v>
      </c>
      <c r="F869" s="190">
        <f>Factures!A883</f>
        <v>0</v>
      </c>
      <c r="G869" s="191">
        <f>Factures!B883</f>
        <v>0</v>
      </c>
      <c r="H869" s="194">
        <f>Factures!F883</f>
        <v>0</v>
      </c>
      <c r="I869" s="34">
        <f>Factures!N883</f>
        <v>0</v>
      </c>
      <c r="J869" s="198"/>
      <c r="K869" s="192">
        <f>Factures!O883</f>
        <v>0</v>
      </c>
      <c r="L869" s="192"/>
      <c r="M869" s="198">
        <f ca="1">Factures!B$13</f>
        <v>46067</v>
      </c>
      <c r="N869" s="193" t="str">
        <f>Factures!A$11</f>
        <v>Facture</v>
      </c>
      <c r="O869" s="192"/>
      <c r="P869" s="192"/>
      <c r="Q869" s="192"/>
      <c r="R869" s="198"/>
      <c r="S869" s="193"/>
      <c r="T869" s="193"/>
    </row>
    <row r="870" s="179" customFormat="1" hidden="1" spans="1:20">
      <c r="A870" s="193">
        <f>Factures!C884</f>
        <v>0</v>
      </c>
      <c r="B870" s="34"/>
      <c r="C870" s="31">
        <f t="shared" si="13"/>
        <v>1000</v>
      </c>
      <c r="D870" s="34"/>
      <c r="E870" s="34">
        <f>Factures!E884</f>
        <v>0</v>
      </c>
      <c r="F870" s="190">
        <f>Factures!A884</f>
        <v>0</v>
      </c>
      <c r="G870" s="191">
        <f>Factures!B884</f>
        <v>0</v>
      </c>
      <c r="H870" s="194">
        <f>Factures!F884</f>
        <v>0</v>
      </c>
      <c r="I870" s="34">
        <f>Factures!N884</f>
        <v>0</v>
      </c>
      <c r="J870" s="198"/>
      <c r="K870" s="192">
        <f>Factures!O884</f>
        <v>0</v>
      </c>
      <c r="L870" s="192"/>
      <c r="M870" s="198">
        <f ca="1">Factures!B$13</f>
        <v>46067</v>
      </c>
      <c r="N870" s="193" t="str">
        <f>Factures!A$11</f>
        <v>Facture</v>
      </c>
      <c r="O870" s="192"/>
      <c r="P870" s="192"/>
      <c r="Q870" s="192"/>
      <c r="R870" s="198"/>
      <c r="S870" s="193"/>
      <c r="T870" s="193"/>
    </row>
    <row r="871" s="179" customFormat="1" hidden="1" spans="1:20">
      <c r="A871" s="193">
        <f>Factures!C885</f>
        <v>0</v>
      </c>
      <c r="B871" s="34"/>
      <c r="C871" s="31">
        <f t="shared" si="13"/>
        <v>1000</v>
      </c>
      <c r="D871" s="34"/>
      <c r="E871" s="34">
        <f>Factures!E885</f>
        <v>0</v>
      </c>
      <c r="F871" s="190">
        <f>Factures!A885</f>
        <v>0</v>
      </c>
      <c r="G871" s="191">
        <f>Factures!B885</f>
        <v>0</v>
      </c>
      <c r="H871" s="194">
        <f>Factures!F885</f>
        <v>0</v>
      </c>
      <c r="I871" s="34">
        <f>Factures!N885</f>
        <v>0</v>
      </c>
      <c r="J871" s="198"/>
      <c r="K871" s="192">
        <f>Factures!O885</f>
        <v>0</v>
      </c>
      <c r="L871" s="192"/>
      <c r="M871" s="198">
        <f ca="1">Factures!B$13</f>
        <v>46067</v>
      </c>
      <c r="N871" s="193" t="str">
        <f>Factures!A$11</f>
        <v>Facture</v>
      </c>
      <c r="O871" s="192"/>
      <c r="P871" s="192"/>
      <c r="Q871" s="192"/>
      <c r="R871" s="198"/>
      <c r="S871" s="193"/>
      <c r="T871" s="193"/>
    </row>
    <row r="872" s="179" customFormat="1" hidden="1" spans="1:20">
      <c r="A872" s="193">
        <f>Factures!C886</f>
        <v>0</v>
      </c>
      <c r="B872" s="34"/>
      <c r="C872" s="31">
        <f t="shared" si="13"/>
        <v>1000</v>
      </c>
      <c r="D872" s="34"/>
      <c r="E872" s="34">
        <f>Factures!E886</f>
        <v>0</v>
      </c>
      <c r="F872" s="190">
        <f>Factures!A886</f>
        <v>0</v>
      </c>
      <c r="G872" s="191">
        <f>Factures!B886</f>
        <v>0</v>
      </c>
      <c r="H872" s="194">
        <f>Factures!F886</f>
        <v>0</v>
      </c>
      <c r="I872" s="34">
        <f>Factures!N886</f>
        <v>0</v>
      </c>
      <c r="J872" s="198"/>
      <c r="K872" s="192">
        <f>Factures!O886</f>
        <v>0</v>
      </c>
      <c r="L872" s="192"/>
      <c r="M872" s="198">
        <f ca="1">Factures!B$13</f>
        <v>46067</v>
      </c>
      <c r="N872" s="193" t="str">
        <f>Factures!A$11</f>
        <v>Facture</v>
      </c>
      <c r="O872" s="192"/>
      <c r="P872" s="192"/>
      <c r="Q872" s="192"/>
      <c r="R872" s="198"/>
      <c r="S872" s="193"/>
      <c r="T872" s="193"/>
    </row>
    <row r="873" s="179" customFormat="1" hidden="1" spans="1:20">
      <c r="A873" s="193">
        <f>Factures!C887</f>
        <v>0</v>
      </c>
      <c r="B873" s="34"/>
      <c r="C873" s="31">
        <f t="shared" si="13"/>
        <v>1000</v>
      </c>
      <c r="D873" s="34"/>
      <c r="E873" s="34">
        <f>Factures!E887</f>
        <v>0</v>
      </c>
      <c r="F873" s="190">
        <f>Factures!A887</f>
        <v>0</v>
      </c>
      <c r="G873" s="191">
        <f>Factures!B887</f>
        <v>0</v>
      </c>
      <c r="H873" s="194">
        <f>Factures!F887</f>
        <v>0</v>
      </c>
      <c r="I873" s="34">
        <f>Factures!N887</f>
        <v>0</v>
      </c>
      <c r="J873" s="198"/>
      <c r="K873" s="192">
        <f>Factures!O887</f>
        <v>0</v>
      </c>
      <c r="L873" s="192"/>
      <c r="M873" s="198">
        <f ca="1">Factures!B$13</f>
        <v>46067</v>
      </c>
      <c r="N873" s="193" t="str">
        <f>Factures!A$11</f>
        <v>Facture</v>
      </c>
      <c r="O873" s="192"/>
      <c r="P873" s="192"/>
      <c r="Q873" s="192"/>
      <c r="R873" s="198"/>
      <c r="S873" s="193"/>
      <c r="T873" s="193"/>
    </row>
    <row r="874" s="179" customFormat="1" hidden="1" spans="1:20">
      <c r="A874" s="193">
        <f>Factures!C888</f>
        <v>0</v>
      </c>
      <c r="B874" s="34"/>
      <c r="C874" s="31">
        <f t="shared" si="13"/>
        <v>1000</v>
      </c>
      <c r="D874" s="34"/>
      <c r="E874" s="34">
        <f>Factures!E888</f>
        <v>0</v>
      </c>
      <c r="F874" s="190">
        <f>Factures!A888</f>
        <v>0</v>
      </c>
      <c r="G874" s="191">
        <f>Factures!B888</f>
        <v>0</v>
      </c>
      <c r="H874" s="194">
        <f>Factures!F888</f>
        <v>0</v>
      </c>
      <c r="I874" s="34">
        <f>Factures!N888</f>
        <v>0</v>
      </c>
      <c r="J874" s="198"/>
      <c r="K874" s="192">
        <f>Factures!O888</f>
        <v>0</v>
      </c>
      <c r="L874" s="192"/>
      <c r="M874" s="198">
        <f ca="1">Factures!B$13</f>
        <v>46067</v>
      </c>
      <c r="N874" s="193" t="str">
        <f>Factures!A$11</f>
        <v>Facture</v>
      </c>
      <c r="O874" s="192"/>
      <c r="P874" s="192"/>
      <c r="Q874" s="192"/>
      <c r="R874" s="198"/>
      <c r="S874" s="193"/>
      <c r="T874" s="193"/>
    </row>
    <row r="875" s="179" customFormat="1" hidden="1" spans="1:20">
      <c r="A875" s="193">
        <f>Factures!C889</f>
        <v>0</v>
      </c>
      <c r="B875" s="34"/>
      <c r="C875" s="31">
        <f t="shared" si="13"/>
        <v>1000</v>
      </c>
      <c r="D875" s="34"/>
      <c r="E875" s="34">
        <f>Factures!E889</f>
        <v>0</v>
      </c>
      <c r="F875" s="190">
        <f>Factures!A889</f>
        <v>0</v>
      </c>
      <c r="G875" s="191">
        <f>Factures!B889</f>
        <v>0</v>
      </c>
      <c r="H875" s="194">
        <f>Factures!F889</f>
        <v>0</v>
      </c>
      <c r="I875" s="34">
        <f>Factures!N889</f>
        <v>0</v>
      </c>
      <c r="J875" s="198"/>
      <c r="K875" s="192">
        <f>Factures!O889</f>
        <v>0</v>
      </c>
      <c r="L875" s="192"/>
      <c r="M875" s="198">
        <f ca="1">Factures!B$13</f>
        <v>46067</v>
      </c>
      <c r="N875" s="193" t="str">
        <f>Factures!A$11</f>
        <v>Facture</v>
      </c>
      <c r="O875" s="192"/>
      <c r="P875" s="192"/>
      <c r="Q875" s="192"/>
      <c r="R875" s="198"/>
      <c r="S875" s="193"/>
      <c r="T875" s="193"/>
    </row>
    <row r="876" s="179" customFormat="1" hidden="1" spans="1:20">
      <c r="A876" s="193">
        <f>Factures!C890</f>
        <v>0</v>
      </c>
      <c r="B876" s="34"/>
      <c r="C876" s="31">
        <f t="shared" si="13"/>
        <v>1000</v>
      </c>
      <c r="D876" s="34"/>
      <c r="E876" s="34">
        <f>Factures!E890</f>
        <v>0</v>
      </c>
      <c r="F876" s="190">
        <f>Factures!A890</f>
        <v>0</v>
      </c>
      <c r="G876" s="191">
        <f>Factures!B890</f>
        <v>0</v>
      </c>
      <c r="H876" s="194">
        <f>Factures!F890</f>
        <v>0</v>
      </c>
      <c r="I876" s="34">
        <f>Factures!N890</f>
        <v>0</v>
      </c>
      <c r="J876" s="198"/>
      <c r="K876" s="192">
        <f>Factures!O890</f>
        <v>0</v>
      </c>
      <c r="L876" s="192"/>
      <c r="M876" s="198">
        <f ca="1">Factures!B$13</f>
        <v>46067</v>
      </c>
      <c r="N876" s="193" t="str">
        <f>Factures!A$11</f>
        <v>Facture</v>
      </c>
      <c r="O876" s="192"/>
      <c r="P876" s="192"/>
      <c r="Q876" s="192"/>
      <c r="R876" s="198"/>
      <c r="S876" s="193"/>
      <c r="T876" s="193"/>
    </row>
    <row r="877" s="179" customFormat="1" hidden="1" spans="1:20">
      <c r="A877" s="193">
        <f>Factures!C891</f>
        <v>0</v>
      </c>
      <c r="B877" s="34"/>
      <c r="C877" s="31">
        <f t="shared" si="13"/>
        <v>1000</v>
      </c>
      <c r="D877" s="34"/>
      <c r="E877" s="34">
        <f>Factures!E891</f>
        <v>0</v>
      </c>
      <c r="F877" s="190">
        <f>Factures!A891</f>
        <v>0</v>
      </c>
      <c r="G877" s="191">
        <f>Factures!B891</f>
        <v>0</v>
      </c>
      <c r="H877" s="194">
        <f>Factures!F891</f>
        <v>0</v>
      </c>
      <c r="I877" s="34">
        <f>Factures!N891</f>
        <v>0</v>
      </c>
      <c r="J877" s="198"/>
      <c r="K877" s="192">
        <f>Factures!O891</f>
        <v>0</v>
      </c>
      <c r="L877" s="192"/>
      <c r="M877" s="198">
        <f ca="1">Factures!B$13</f>
        <v>46067</v>
      </c>
      <c r="N877" s="193" t="str">
        <f>Factures!A$11</f>
        <v>Facture</v>
      </c>
      <c r="O877" s="192"/>
      <c r="P877" s="192"/>
      <c r="Q877" s="192"/>
      <c r="R877" s="198"/>
      <c r="S877" s="193"/>
      <c r="T877" s="193"/>
    </row>
    <row r="878" s="179" customFormat="1" hidden="1" spans="1:20">
      <c r="A878" s="193">
        <f>Factures!C892</f>
        <v>0</v>
      </c>
      <c r="B878" s="34"/>
      <c r="C878" s="31">
        <f t="shared" si="13"/>
        <v>1000</v>
      </c>
      <c r="D878" s="34"/>
      <c r="E878" s="34">
        <f>Factures!E892</f>
        <v>0</v>
      </c>
      <c r="F878" s="190">
        <f>Factures!A892</f>
        <v>0</v>
      </c>
      <c r="G878" s="191">
        <f>Factures!B892</f>
        <v>0</v>
      </c>
      <c r="H878" s="194">
        <f>Factures!F892</f>
        <v>0</v>
      </c>
      <c r="I878" s="34">
        <f>Factures!N892</f>
        <v>0</v>
      </c>
      <c r="J878" s="198"/>
      <c r="K878" s="192">
        <f>Factures!O892</f>
        <v>0</v>
      </c>
      <c r="L878" s="192"/>
      <c r="M878" s="198">
        <f ca="1">Factures!B$13</f>
        <v>46067</v>
      </c>
      <c r="N878" s="193" t="str">
        <f>Factures!A$11</f>
        <v>Facture</v>
      </c>
      <c r="O878" s="192"/>
      <c r="P878" s="192"/>
      <c r="Q878" s="192"/>
      <c r="R878" s="198"/>
      <c r="S878" s="193"/>
      <c r="T878" s="193"/>
    </row>
    <row r="879" s="179" customFormat="1" hidden="1" spans="1:20">
      <c r="A879" s="193">
        <f>Factures!C893</f>
        <v>0</v>
      </c>
      <c r="B879" s="34"/>
      <c r="C879" s="31">
        <f t="shared" si="13"/>
        <v>1000</v>
      </c>
      <c r="D879" s="34"/>
      <c r="E879" s="34">
        <f>Factures!E893</f>
        <v>0</v>
      </c>
      <c r="F879" s="190">
        <f>Factures!A893</f>
        <v>0</v>
      </c>
      <c r="G879" s="191">
        <f>Factures!B893</f>
        <v>0</v>
      </c>
      <c r="H879" s="194">
        <f>Factures!F893</f>
        <v>0</v>
      </c>
      <c r="I879" s="34">
        <f>Factures!N893</f>
        <v>0</v>
      </c>
      <c r="J879" s="198"/>
      <c r="K879" s="192">
        <f>Factures!O893</f>
        <v>0</v>
      </c>
      <c r="L879" s="192"/>
      <c r="M879" s="198">
        <f ca="1">Factures!B$13</f>
        <v>46067</v>
      </c>
      <c r="N879" s="193" t="str">
        <f>Factures!A$11</f>
        <v>Facture</v>
      </c>
      <c r="O879" s="192"/>
      <c r="P879" s="192"/>
      <c r="Q879" s="192"/>
      <c r="R879" s="198"/>
      <c r="S879" s="193"/>
      <c r="T879" s="193"/>
    </row>
    <row r="880" s="179" customFormat="1" hidden="1" spans="1:20">
      <c r="A880" s="193">
        <f>Factures!C894</f>
        <v>0</v>
      </c>
      <c r="B880" s="34"/>
      <c r="C880" s="31">
        <f t="shared" si="13"/>
        <v>1000</v>
      </c>
      <c r="D880" s="34"/>
      <c r="E880" s="34">
        <f>Factures!E894</f>
        <v>0</v>
      </c>
      <c r="F880" s="190">
        <f>Factures!A894</f>
        <v>0</v>
      </c>
      <c r="G880" s="191">
        <f>Factures!B894</f>
        <v>0</v>
      </c>
      <c r="H880" s="194">
        <f>Factures!F894</f>
        <v>0</v>
      </c>
      <c r="I880" s="34">
        <f>Factures!N894</f>
        <v>0</v>
      </c>
      <c r="J880" s="198"/>
      <c r="K880" s="192">
        <f>Factures!O894</f>
        <v>0</v>
      </c>
      <c r="L880" s="192"/>
      <c r="M880" s="198">
        <f ca="1">Factures!B$13</f>
        <v>46067</v>
      </c>
      <c r="N880" s="193" t="str">
        <f>Factures!A$11</f>
        <v>Facture</v>
      </c>
      <c r="O880" s="192"/>
      <c r="P880" s="192"/>
      <c r="Q880" s="192"/>
      <c r="R880" s="198"/>
      <c r="S880" s="193"/>
      <c r="T880" s="193"/>
    </row>
    <row r="881" s="179" customFormat="1" hidden="1" spans="1:20">
      <c r="A881" s="193">
        <f>Factures!C895</f>
        <v>0</v>
      </c>
      <c r="B881" s="34"/>
      <c r="C881" s="31">
        <f t="shared" si="13"/>
        <v>1000</v>
      </c>
      <c r="D881" s="34"/>
      <c r="E881" s="34">
        <f>Factures!E895</f>
        <v>0</v>
      </c>
      <c r="F881" s="190">
        <f>Factures!A895</f>
        <v>0</v>
      </c>
      <c r="G881" s="191">
        <f>Factures!B895</f>
        <v>0</v>
      </c>
      <c r="H881" s="194">
        <f>Factures!F895</f>
        <v>0</v>
      </c>
      <c r="I881" s="34">
        <f>Factures!N895</f>
        <v>0</v>
      </c>
      <c r="J881" s="198"/>
      <c r="K881" s="192">
        <f>Factures!O895</f>
        <v>0</v>
      </c>
      <c r="L881" s="192"/>
      <c r="M881" s="198">
        <f ca="1">Factures!B$13</f>
        <v>46067</v>
      </c>
      <c r="N881" s="193" t="str">
        <f>Factures!A$11</f>
        <v>Facture</v>
      </c>
      <c r="O881" s="192"/>
      <c r="P881" s="192"/>
      <c r="Q881" s="192"/>
      <c r="R881" s="198"/>
      <c r="S881" s="193"/>
      <c r="T881" s="193"/>
    </row>
    <row r="882" s="179" customFormat="1" hidden="1" spans="1:20">
      <c r="A882" s="193">
        <f>Factures!C896</f>
        <v>0</v>
      </c>
      <c r="B882" s="34"/>
      <c r="C882" s="31">
        <f t="shared" si="13"/>
        <v>1000</v>
      </c>
      <c r="D882" s="34"/>
      <c r="E882" s="34">
        <f>Factures!E896</f>
        <v>0</v>
      </c>
      <c r="F882" s="190">
        <f>Factures!A896</f>
        <v>0</v>
      </c>
      <c r="G882" s="191">
        <f>Factures!B896</f>
        <v>0</v>
      </c>
      <c r="H882" s="194">
        <f>Factures!F896</f>
        <v>0</v>
      </c>
      <c r="I882" s="34">
        <f>Factures!N896</f>
        <v>0</v>
      </c>
      <c r="J882" s="198"/>
      <c r="K882" s="192">
        <f>Factures!O896</f>
        <v>0</v>
      </c>
      <c r="L882" s="192"/>
      <c r="M882" s="198">
        <f ca="1">Factures!B$13</f>
        <v>46067</v>
      </c>
      <c r="N882" s="193" t="str">
        <f>Factures!A$11</f>
        <v>Facture</v>
      </c>
      <c r="O882" s="192"/>
      <c r="P882" s="192"/>
      <c r="Q882" s="192"/>
      <c r="R882" s="198"/>
      <c r="S882" s="193"/>
      <c r="T882" s="193"/>
    </row>
    <row r="883" s="179" customFormat="1" hidden="1" spans="1:20">
      <c r="A883" s="193">
        <f>Factures!C897</f>
        <v>0</v>
      </c>
      <c r="B883" s="34"/>
      <c r="C883" s="31">
        <f t="shared" si="13"/>
        <v>1000</v>
      </c>
      <c r="D883" s="34"/>
      <c r="E883" s="34">
        <f>Factures!E897</f>
        <v>0</v>
      </c>
      <c r="F883" s="190">
        <f>Factures!A897</f>
        <v>0</v>
      </c>
      <c r="G883" s="191">
        <f>Factures!B897</f>
        <v>0</v>
      </c>
      <c r="H883" s="194">
        <f>Factures!F897</f>
        <v>0</v>
      </c>
      <c r="I883" s="34">
        <f>Factures!N897</f>
        <v>0</v>
      </c>
      <c r="J883" s="198"/>
      <c r="K883" s="192">
        <f>Factures!O897</f>
        <v>0</v>
      </c>
      <c r="L883" s="192"/>
      <c r="M883" s="198">
        <f ca="1">Factures!B$13</f>
        <v>46067</v>
      </c>
      <c r="N883" s="193" t="str">
        <f>Factures!A$11</f>
        <v>Facture</v>
      </c>
      <c r="O883" s="192"/>
      <c r="P883" s="192"/>
      <c r="Q883" s="192"/>
      <c r="R883" s="198"/>
      <c r="S883" s="193"/>
      <c r="T883" s="193"/>
    </row>
    <row r="884" s="179" customFormat="1" hidden="1" spans="1:20">
      <c r="A884" s="193">
        <f>Factures!C898</f>
        <v>0</v>
      </c>
      <c r="B884" s="34"/>
      <c r="C884" s="31">
        <f t="shared" si="13"/>
        <v>1000</v>
      </c>
      <c r="D884" s="34"/>
      <c r="E884" s="34">
        <f>Factures!E898</f>
        <v>0</v>
      </c>
      <c r="F884" s="190">
        <f>Factures!A898</f>
        <v>0</v>
      </c>
      <c r="G884" s="191">
        <f>Factures!B898</f>
        <v>0</v>
      </c>
      <c r="H884" s="194">
        <f>Factures!F898</f>
        <v>0</v>
      </c>
      <c r="I884" s="34">
        <f>Factures!N898</f>
        <v>0</v>
      </c>
      <c r="J884" s="198"/>
      <c r="K884" s="192">
        <f>Factures!O898</f>
        <v>0</v>
      </c>
      <c r="L884" s="192"/>
      <c r="M884" s="198">
        <f ca="1">Factures!B$13</f>
        <v>46067</v>
      </c>
      <c r="N884" s="193" t="str">
        <f>Factures!A$11</f>
        <v>Facture</v>
      </c>
      <c r="O884" s="192"/>
      <c r="P884" s="192"/>
      <c r="Q884" s="192"/>
      <c r="R884" s="198"/>
      <c r="S884" s="193"/>
      <c r="T884" s="193"/>
    </row>
    <row r="885" s="179" customFormat="1" hidden="1" spans="1:20">
      <c r="A885" s="193">
        <f>Factures!C899</f>
        <v>0</v>
      </c>
      <c r="B885" s="34"/>
      <c r="C885" s="31">
        <f t="shared" si="13"/>
        <v>1000</v>
      </c>
      <c r="D885" s="34"/>
      <c r="E885" s="34">
        <f>Factures!E899</f>
        <v>0</v>
      </c>
      <c r="F885" s="190">
        <f>Factures!A899</f>
        <v>0</v>
      </c>
      <c r="G885" s="191">
        <f>Factures!B899</f>
        <v>0</v>
      </c>
      <c r="H885" s="194">
        <f>Factures!F899</f>
        <v>0</v>
      </c>
      <c r="I885" s="34">
        <f>Factures!N899</f>
        <v>0</v>
      </c>
      <c r="J885" s="198"/>
      <c r="K885" s="192">
        <f>Factures!O899</f>
        <v>0</v>
      </c>
      <c r="L885" s="192"/>
      <c r="M885" s="198">
        <f ca="1">Factures!B$13</f>
        <v>46067</v>
      </c>
      <c r="N885" s="193" t="str">
        <f>Factures!A$11</f>
        <v>Facture</v>
      </c>
      <c r="O885" s="192"/>
      <c r="P885" s="192"/>
      <c r="Q885" s="192"/>
      <c r="R885" s="198"/>
      <c r="S885" s="193"/>
      <c r="T885" s="193"/>
    </row>
    <row r="886" s="179" customFormat="1" hidden="1" spans="1:20">
      <c r="A886" s="193">
        <f>Factures!C900</f>
        <v>0</v>
      </c>
      <c r="B886" s="34"/>
      <c r="C886" s="31">
        <f t="shared" si="13"/>
        <v>1000</v>
      </c>
      <c r="D886" s="34"/>
      <c r="E886" s="34">
        <f>Factures!E900</f>
        <v>0</v>
      </c>
      <c r="F886" s="190">
        <f>Factures!A900</f>
        <v>0</v>
      </c>
      <c r="G886" s="191">
        <f>Factures!B900</f>
        <v>0</v>
      </c>
      <c r="H886" s="194">
        <f>Factures!F900</f>
        <v>0</v>
      </c>
      <c r="I886" s="34">
        <f>Factures!N900</f>
        <v>0</v>
      </c>
      <c r="J886" s="198"/>
      <c r="K886" s="192">
        <f>Factures!O900</f>
        <v>0</v>
      </c>
      <c r="L886" s="192"/>
      <c r="M886" s="198">
        <f ca="1">Factures!B$13</f>
        <v>46067</v>
      </c>
      <c r="N886" s="193" t="str">
        <f>Factures!A$11</f>
        <v>Facture</v>
      </c>
      <c r="O886" s="192"/>
      <c r="P886" s="192"/>
      <c r="Q886" s="192"/>
      <c r="R886" s="198"/>
      <c r="S886" s="193"/>
      <c r="T886" s="193"/>
    </row>
    <row r="887" s="179" customFormat="1" hidden="1" spans="1:20">
      <c r="A887" s="193">
        <f>Factures!C901</f>
        <v>0</v>
      </c>
      <c r="B887" s="34"/>
      <c r="C887" s="31">
        <f t="shared" si="13"/>
        <v>1000</v>
      </c>
      <c r="D887" s="34"/>
      <c r="E887" s="34">
        <f>Factures!E901</f>
        <v>0</v>
      </c>
      <c r="F887" s="190">
        <f>Factures!A901</f>
        <v>0</v>
      </c>
      <c r="G887" s="191">
        <f>Factures!B901</f>
        <v>0</v>
      </c>
      <c r="H887" s="194">
        <f>Factures!F901</f>
        <v>0</v>
      </c>
      <c r="I887" s="34">
        <f>Factures!N901</f>
        <v>0</v>
      </c>
      <c r="J887" s="198"/>
      <c r="K887" s="192">
        <f>Factures!O901</f>
        <v>0</v>
      </c>
      <c r="L887" s="192"/>
      <c r="M887" s="198">
        <f ca="1">Factures!B$13</f>
        <v>46067</v>
      </c>
      <c r="N887" s="193" t="str">
        <f>Factures!A$11</f>
        <v>Facture</v>
      </c>
      <c r="O887" s="192"/>
      <c r="P887" s="192"/>
      <c r="Q887" s="192"/>
      <c r="R887" s="198"/>
      <c r="S887" s="193"/>
      <c r="T887" s="193"/>
    </row>
    <row r="888" s="179" customFormat="1" hidden="1" spans="1:20">
      <c r="A888" s="193">
        <f>Factures!C902</f>
        <v>0</v>
      </c>
      <c r="B888" s="34"/>
      <c r="C888" s="31">
        <f t="shared" si="13"/>
        <v>1000</v>
      </c>
      <c r="D888" s="34"/>
      <c r="E888" s="34">
        <f>Factures!E902</f>
        <v>0</v>
      </c>
      <c r="F888" s="190">
        <f>Factures!A902</f>
        <v>0</v>
      </c>
      <c r="G888" s="191">
        <f>Factures!B902</f>
        <v>0</v>
      </c>
      <c r="H888" s="194">
        <f>Factures!F902</f>
        <v>0</v>
      </c>
      <c r="I888" s="34">
        <f>Factures!N902</f>
        <v>0</v>
      </c>
      <c r="J888" s="198"/>
      <c r="K888" s="192">
        <f>Factures!O902</f>
        <v>0</v>
      </c>
      <c r="L888" s="192"/>
      <c r="M888" s="198">
        <f ca="1">Factures!B$13</f>
        <v>46067</v>
      </c>
      <c r="N888" s="193" t="str">
        <f>Factures!A$11</f>
        <v>Facture</v>
      </c>
      <c r="O888" s="192"/>
      <c r="P888" s="192"/>
      <c r="Q888" s="192"/>
      <c r="R888" s="198"/>
      <c r="S888" s="193"/>
      <c r="T888" s="193"/>
    </row>
    <row r="889" s="179" customFormat="1" hidden="1" spans="1:20">
      <c r="A889" s="193">
        <f>Factures!C903</f>
        <v>0</v>
      </c>
      <c r="B889" s="34"/>
      <c r="C889" s="31">
        <f t="shared" si="13"/>
        <v>1000</v>
      </c>
      <c r="D889" s="34"/>
      <c r="E889" s="34">
        <f>Factures!E903</f>
        <v>0</v>
      </c>
      <c r="F889" s="190">
        <f>Factures!A903</f>
        <v>0</v>
      </c>
      <c r="G889" s="191">
        <f>Factures!B903</f>
        <v>0</v>
      </c>
      <c r="H889" s="194">
        <f>Factures!F903</f>
        <v>0</v>
      </c>
      <c r="I889" s="34">
        <f>Factures!N903</f>
        <v>0</v>
      </c>
      <c r="J889" s="198"/>
      <c r="K889" s="192">
        <f>Factures!O903</f>
        <v>0</v>
      </c>
      <c r="L889" s="192"/>
      <c r="M889" s="198">
        <f ca="1">Factures!B$13</f>
        <v>46067</v>
      </c>
      <c r="N889" s="193" t="str">
        <f>Factures!A$11</f>
        <v>Facture</v>
      </c>
      <c r="O889" s="192"/>
      <c r="P889" s="192"/>
      <c r="Q889" s="192"/>
      <c r="R889" s="198"/>
      <c r="S889" s="193"/>
      <c r="T889" s="193"/>
    </row>
    <row r="890" s="179" customFormat="1" hidden="1" spans="1:20">
      <c r="A890" s="193">
        <f>Factures!C904</f>
        <v>0</v>
      </c>
      <c r="B890" s="34"/>
      <c r="C890" s="31">
        <f t="shared" si="13"/>
        <v>1000</v>
      </c>
      <c r="D890" s="34"/>
      <c r="E890" s="34">
        <f>Factures!E904</f>
        <v>0</v>
      </c>
      <c r="F890" s="190">
        <f>Factures!A904</f>
        <v>0</v>
      </c>
      <c r="G890" s="191">
        <f>Factures!B904</f>
        <v>0</v>
      </c>
      <c r="H890" s="194">
        <f>Factures!F904</f>
        <v>0</v>
      </c>
      <c r="I890" s="34">
        <f>Factures!N904</f>
        <v>0</v>
      </c>
      <c r="J890" s="198"/>
      <c r="K890" s="192">
        <f>Factures!O904</f>
        <v>0</v>
      </c>
      <c r="L890" s="192"/>
      <c r="M890" s="198">
        <f ca="1">Factures!B$13</f>
        <v>46067</v>
      </c>
      <c r="N890" s="193" t="str">
        <f>Factures!A$11</f>
        <v>Facture</v>
      </c>
      <c r="O890" s="192"/>
      <c r="P890" s="192"/>
      <c r="Q890" s="192"/>
      <c r="R890" s="198"/>
      <c r="S890" s="193"/>
      <c r="T890" s="193"/>
    </row>
    <row r="891" s="179" customFormat="1" hidden="1" spans="1:20">
      <c r="A891" s="193">
        <f>Factures!C905</f>
        <v>0</v>
      </c>
      <c r="B891" s="34"/>
      <c r="C891" s="31">
        <f t="shared" si="13"/>
        <v>1000</v>
      </c>
      <c r="D891" s="34"/>
      <c r="E891" s="34">
        <f>Factures!E905</f>
        <v>0</v>
      </c>
      <c r="F891" s="190">
        <f>Factures!A905</f>
        <v>0</v>
      </c>
      <c r="G891" s="191">
        <f>Factures!B905</f>
        <v>0</v>
      </c>
      <c r="H891" s="194">
        <f>Factures!F905</f>
        <v>0</v>
      </c>
      <c r="I891" s="34">
        <f>Factures!N905</f>
        <v>0</v>
      </c>
      <c r="J891" s="198"/>
      <c r="K891" s="192">
        <f>Factures!O905</f>
        <v>0</v>
      </c>
      <c r="L891" s="192"/>
      <c r="M891" s="198">
        <f ca="1">Factures!B$13</f>
        <v>46067</v>
      </c>
      <c r="N891" s="193" t="str">
        <f>Factures!A$11</f>
        <v>Facture</v>
      </c>
      <c r="O891" s="192"/>
      <c r="P891" s="192"/>
      <c r="Q891" s="192"/>
      <c r="R891" s="198"/>
      <c r="S891" s="193"/>
      <c r="T891" s="193"/>
    </row>
    <row r="892" s="179" customFormat="1" hidden="1" spans="1:20">
      <c r="A892" s="193">
        <f>Factures!C906</f>
        <v>0</v>
      </c>
      <c r="B892" s="34"/>
      <c r="C892" s="31">
        <f t="shared" si="13"/>
        <v>1000</v>
      </c>
      <c r="D892" s="34"/>
      <c r="E892" s="34">
        <f>Factures!E906</f>
        <v>0</v>
      </c>
      <c r="F892" s="190">
        <f>Factures!A906</f>
        <v>0</v>
      </c>
      <c r="G892" s="191">
        <f>Factures!B906</f>
        <v>0</v>
      </c>
      <c r="H892" s="194">
        <f>Factures!F906</f>
        <v>0</v>
      </c>
      <c r="I892" s="34">
        <f>Factures!N906</f>
        <v>0</v>
      </c>
      <c r="J892" s="198"/>
      <c r="K892" s="192">
        <f>Factures!O906</f>
        <v>0</v>
      </c>
      <c r="L892" s="192"/>
      <c r="M892" s="198">
        <f ca="1">Factures!B$13</f>
        <v>46067</v>
      </c>
      <c r="N892" s="193" t="str">
        <f>Factures!A$11</f>
        <v>Facture</v>
      </c>
      <c r="O892" s="192"/>
      <c r="P892" s="192"/>
      <c r="Q892" s="192"/>
      <c r="R892" s="198"/>
      <c r="S892" s="193"/>
      <c r="T892" s="193"/>
    </row>
    <row r="893" s="179" customFormat="1" hidden="1" spans="1:20">
      <c r="A893" s="193">
        <f>Factures!C907</f>
        <v>0</v>
      </c>
      <c r="B893" s="34"/>
      <c r="C893" s="31">
        <f t="shared" si="13"/>
        <v>1000</v>
      </c>
      <c r="D893" s="34"/>
      <c r="E893" s="34">
        <f>Factures!E907</f>
        <v>0</v>
      </c>
      <c r="F893" s="190">
        <f>Factures!A907</f>
        <v>0</v>
      </c>
      <c r="G893" s="191">
        <f>Factures!B907</f>
        <v>0</v>
      </c>
      <c r="H893" s="194">
        <f>Factures!F907</f>
        <v>0</v>
      </c>
      <c r="I893" s="34">
        <f>Factures!N907</f>
        <v>0</v>
      </c>
      <c r="J893" s="198"/>
      <c r="K893" s="192">
        <f>Factures!O907</f>
        <v>0</v>
      </c>
      <c r="L893" s="192"/>
      <c r="M893" s="198">
        <f ca="1">Factures!B$13</f>
        <v>46067</v>
      </c>
      <c r="N893" s="193" t="str">
        <f>Factures!A$11</f>
        <v>Facture</v>
      </c>
      <c r="O893" s="192"/>
      <c r="P893" s="192"/>
      <c r="Q893" s="192"/>
      <c r="R893" s="198"/>
      <c r="S893" s="193"/>
      <c r="T893" s="193"/>
    </row>
    <row r="894" s="179" customFormat="1" hidden="1" spans="1:20">
      <c r="A894" s="193">
        <f>Factures!C908</f>
        <v>0</v>
      </c>
      <c r="B894" s="34"/>
      <c r="C894" s="31">
        <f t="shared" si="13"/>
        <v>1000</v>
      </c>
      <c r="D894" s="34"/>
      <c r="E894" s="34">
        <f>Factures!E908</f>
        <v>0</v>
      </c>
      <c r="F894" s="190">
        <f>Factures!A908</f>
        <v>0</v>
      </c>
      <c r="G894" s="191">
        <f>Factures!B908</f>
        <v>0</v>
      </c>
      <c r="H894" s="194">
        <f>Factures!F908</f>
        <v>0</v>
      </c>
      <c r="I894" s="34">
        <f>Factures!N908</f>
        <v>0</v>
      </c>
      <c r="J894" s="198"/>
      <c r="K894" s="192">
        <f>Factures!O908</f>
        <v>0</v>
      </c>
      <c r="L894" s="192"/>
      <c r="M894" s="198">
        <f ca="1">Factures!B$13</f>
        <v>46067</v>
      </c>
      <c r="N894" s="193" t="str">
        <f>Factures!A$11</f>
        <v>Facture</v>
      </c>
      <c r="O894" s="192"/>
      <c r="P894" s="192"/>
      <c r="Q894" s="192"/>
      <c r="R894" s="198"/>
      <c r="S894" s="193"/>
      <c r="T894" s="193"/>
    </row>
    <row r="895" s="179" customFormat="1" hidden="1" spans="1:20">
      <c r="A895" s="193">
        <f>Factures!C909</f>
        <v>0</v>
      </c>
      <c r="B895" s="34"/>
      <c r="C895" s="31">
        <f t="shared" si="13"/>
        <v>1000</v>
      </c>
      <c r="D895" s="34"/>
      <c r="E895" s="34">
        <f>Factures!E909</f>
        <v>0</v>
      </c>
      <c r="F895" s="190">
        <f>Factures!A909</f>
        <v>0</v>
      </c>
      <c r="G895" s="191">
        <f>Factures!B909</f>
        <v>0</v>
      </c>
      <c r="H895" s="194">
        <f>Factures!F909</f>
        <v>0</v>
      </c>
      <c r="I895" s="34">
        <f>Factures!N909</f>
        <v>0</v>
      </c>
      <c r="J895" s="198"/>
      <c r="K895" s="192">
        <f>Factures!O909</f>
        <v>0</v>
      </c>
      <c r="L895" s="192"/>
      <c r="M895" s="198">
        <f ca="1">Factures!B$13</f>
        <v>46067</v>
      </c>
      <c r="N895" s="193" t="str">
        <f>Factures!A$11</f>
        <v>Facture</v>
      </c>
      <c r="O895" s="192"/>
      <c r="P895" s="192"/>
      <c r="Q895" s="192"/>
      <c r="R895" s="198"/>
      <c r="S895" s="193"/>
      <c r="T895" s="193"/>
    </row>
    <row r="896" s="179" customFormat="1" hidden="1" spans="1:20">
      <c r="A896" s="193">
        <f>Factures!C910</f>
        <v>0</v>
      </c>
      <c r="B896" s="34"/>
      <c r="C896" s="31">
        <f t="shared" si="13"/>
        <v>1000</v>
      </c>
      <c r="D896" s="34"/>
      <c r="E896" s="34">
        <f>Factures!E910</f>
        <v>0</v>
      </c>
      <c r="F896" s="190">
        <f>Factures!A910</f>
        <v>0</v>
      </c>
      <c r="G896" s="191">
        <f>Factures!B910</f>
        <v>0</v>
      </c>
      <c r="H896" s="194">
        <f>Factures!F910</f>
        <v>0</v>
      </c>
      <c r="I896" s="34">
        <f>Factures!N910</f>
        <v>0</v>
      </c>
      <c r="J896" s="198"/>
      <c r="K896" s="192">
        <f>Factures!O910</f>
        <v>0</v>
      </c>
      <c r="L896" s="192"/>
      <c r="M896" s="198">
        <f ca="1">Factures!B$13</f>
        <v>46067</v>
      </c>
      <c r="N896" s="193" t="str">
        <f>Factures!A$11</f>
        <v>Facture</v>
      </c>
      <c r="O896" s="192"/>
      <c r="P896" s="192"/>
      <c r="Q896" s="192"/>
      <c r="R896" s="198"/>
      <c r="S896" s="193"/>
      <c r="T896" s="193"/>
    </row>
    <row r="897" s="179" customFormat="1" hidden="1" spans="1:20">
      <c r="A897" s="193">
        <f>Factures!C911</f>
        <v>0</v>
      </c>
      <c r="B897" s="34"/>
      <c r="C897" s="31">
        <f t="shared" si="13"/>
        <v>1000</v>
      </c>
      <c r="D897" s="34"/>
      <c r="E897" s="34">
        <f>Factures!E911</f>
        <v>0</v>
      </c>
      <c r="F897" s="190">
        <f>Factures!A911</f>
        <v>0</v>
      </c>
      <c r="G897" s="191">
        <f>Factures!B911</f>
        <v>0</v>
      </c>
      <c r="H897" s="194">
        <f>Factures!F911</f>
        <v>0</v>
      </c>
      <c r="I897" s="34">
        <f>Factures!N911</f>
        <v>0</v>
      </c>
      <c r="J897" s="198"/>
      <c r="K897" s="192">
        <f>Factures!O911</f>
        <v>0</v>
      </c>
      <c r="L897" s="192"/>
      <c r="M897" s="198">
        <f ca="1">Factures!B$13</f>
        <v>46067</v>
      </c>
      <c r="N897" s="193" t="str">
        <f>Factures!A$11</f>
        <v>Facture</v>
      </c>
      <c r="O897" s="192"/>
      <c r="P897" s="192"/>
      <c r="Q897" s="192"/>
      <c r="R897" s="198"/>
      <c r="S897" s="193"/>
      <c r="T897" s="193"/>
    </row>
    <row r="898" s="179" customFormat="1" hidden="1" spans="1:20">
      <c r="A898" s="193">
        <f>Factures!C912</f>
        <v>0</v>
      </c>
      <c r="B898" s="34"/>
      <c r="C898" s="31">
        <f t="shared" si="13"/>
        <v>1000</v>
      </c>
      <c r="D898" s="34"/>
      <c r="E898" s="34">
        <f>Factures!E912</f>
        <v>0</v>
      </c>
      <c r="F898" s="190">
        <f>Factures!A912</f>
        <v>0</v>
      </c>
      <c r="G898" s="191">
        <f>Factures!B912</f>
        <v>0</v>
      </c>
      <c r="H898" s="194">
        <f>Factures!F912</f>
        <v>0</v>
      </c>
      <c r="I898" s="34">
        <f>Factures!N912</f>
        <v>0</v>
      </c>
      <c r="J898" s="198"/>
      <c r="K898" s="192">
        <f>Factures!O912</f>
        <v>0</v>
      </c>
      <c r="L898" s="192"/>
      <c r="M898" s="198">
        <f ca="1">Factures!B$13</f>
        <v>46067</v>
      </c>
      <c r="N898" s="193" t="str">
        <f>Factures!A$11</f>
        <v>Facture</v>
      </c>
      <c r="O898" s="192"/>
      <c r="P898" s="192"/>
      <c r="Q898" s="192"/>
      <c r="R898" s="198"/>
      <c r="S898" s="193"/>
      <c r="T898" s="193"/>
    </row>
    <row r="899" s="179" customFormat="1" hidden="1" spans="1:20">
      <c r="A899" s="193">
        <f>Factures!C913</f>
        <v>0</v>
      </c>
      <c r="B899" s="34"/>
      <c r="C899" s="31">
        <f t="shared" ref="C899:C962" si="14">C$2</f>
        <v>1000</v>
      </c>
      <c r="D899" s="34"/>
      <c r="E899" s="34">
        <f>Factures!E913</f>
        <v>0</v>
      </c>
      <c r="F899" s="190">
        <f>Factures!A913</f>
        <v>0</v>
      </c>
      <c r="G899" s="191">
        <f>Factures!B913</f>
        <v>0</v>
      </c>
      <c r="H899" s="194">
        <f>Factures!F913</f>
        <v>0</v>
      </c>
      <c r="I899" s="34">
        <f>Factures!N913</f>
        <v>0</v>
      </c>
      <c r="J899" s="198"/>
      <c r="K899" s="192">
        <f>Factures!O913</f>
        <v>0</v>
      </c>
      <c r="L899" s="192"/>
      <c r="M899" s="198">
        <f ca="1">Factures!B$13</f>
        <v>46067</v>
      </c>
      <c r="N899" s="193" t="str">
        <f>Factures!A$11</f>
        <v>Facture</v>
      </c>
      <c r="O899" s="192"/>
      <c r="P899" s="192"/>
      <c r="Q899" s="192"/>
      <c r="R899" s="198"/>
      <c r="S899" s="193"/>
      <c r="T899" s="193"/>
    </row>
    <row r="900" s="179" customFormat="1" hidden="1" spans="1:20">
      <c r="A900" s="193">
        <f>Factures!C914</f>
        <v>0</v>
      </c>
      <c r="B900" s="34"/>
      <c r="C900" s="31">
        <f t="shared" si="14"/>
        <v>1000</v>
      </c>
      <c r="D900" s="34"/>
      <c r="E900" s="34">
        <f>Factures!E914</f>
        <v>0</v>
      </c>
      <c r="F900" s="190">
        <f>Factures!A914</f>
        <v>0</v>
      </c>
      <c r="G900" s="191">
        <f>Factures!B914</f>
        <v>0</v>
      </c>
      <c r="H900" s="194">
        <f>Factures!F914</f>
        <v>0</v>
      </c>
      <c r="I900" s="34">
        <f>Factures!N914</f>
        <v>0</v>
      </c>
      <c r="J900" s="198"/>
      <c r="K900" s="192">
        <f>Factures!O914</f>
        <v>0</v>
      </c>
      <c r="L900" s="192"/>
      <c r="M900" s="198">
        <f ca="1">Factures!B$13</f>
        <v>46067</v>
      </c>
      <c r="N900" s="193" t="str">
        <f>Factures!A$11</f>
        <v>Facture</v>
      </c>
      <c r="O900" s="192"/>
      <c r="P900" s="192"/>
      <c r="Q900" s="192"/>
      <c r="R900" s="198"/>
      <c r="S900" s="193"/>
      <c r="T900" s="193"/>
    </row>
    <row r="901" s="179" customFormat="1" hidden="1" spans="1:20">
      <c r="A901" s="193">
        <f>Factures!C915</f>
        <v>0</v>
      </c>
      <c r="B901" s="34"/>
      <c r="C901" s="31">
        <f t="shared" si="14"/>
        <v>1000</v>
      </c>
      <c r="D901" s="34"/>
      <c r="E901" s="34">
        <f>Factures!E915</f>
        <v>0</v>
      </c>
      <c r="F901" s="190">
        <f>Factures!A915</f>
        <v>0</v>
      </c>
      <c r="G901" s="191">
        <f>Factures!B915</f>
        <v>0</v>
      </c>
      <c r="H901" s="194">
        <f>Factures!F915</f>
        <v>0</v>
      </c>
      <c r="I901" s="34">
        <f>Factures!N915</f>
        <v>0</v>
      </c>
      <c r="J901" s="198"/>
      <c r="K901" s="192">
        <f>Factures!O915</f>
        <v>0</v>
      </c>
      <c r="L901" s="192"/>
      <c r="M901" s="198">
        <f ca="1">Factures!B$13</f>
        <v>46067</v>
      </c>
      <c r="N901" s="193" t="str">
        <f>Factures!A$11</f>
        <v>Facture</v>
      </c>
      <c r="O901" s="192"/>
      <c r="P901" s="192"/>
      <c r="Q901" s="192"/>
      <c r="R901" s="198"/>
      <c r="S901" s="193"/>
      <c r="T901" s="193"/>
    </row>
    <row r="902" s="179" customFormat="1" hidden="1" spans="1:20">
      <c r="A902" s="193">
        <f>Factures!C916</f>
        <v>0</v>
      </c>
      <c r="B902" s="34"/>
      <c r="C902" s="31">
        <f t="shared" si="14"/>
        <v>1000</v>
      </c>
      <c r="D902" s="34"/>
      <c r="E902" s="34">
        <f>Factures!E916</f>
        <v>0</v>
      </c>
      <c r="F902" s="190">
        <f>Factures!A916</f>
        <v>0</v>
      </c>
      <c r="G902" s="191">
        <f>Factures!B916</f>
        <v>0</v>
      </c>
      <c r="H902" s="194">
        <f>Factures!F916</f>
        <v>0</v>
      </c>
      <c r="I902" s="34">
        <f>Factures!N916</f>
        <v>0</v>
      </c>
      <c r="J902" s="198"/>
      <c r="K902" s="192">
        <f>Factures!O916</f>
        <v>0</v>
      </c>
      <c r="L902" s="192"/>
      <c r="M902" s="198">
        <f ca="1">Factures!B$13</f>
        <v>46067</v>
      </c>
      <c r="N902" s="193" t="str">
        <f>Factures!A$11</f>
        <v>Facture</v>
      </c>
      <c r="O902" s="192"/>
      <c r="P902" s="192"/>
      <c r="Q902" s="192"/>
      <c r="R902" s="198"/>
      <c r="S902" s="193"/>
      <c r="T902" s="193"/>
    </row>
    <row r="903" s="179" customFormat="1" hidden="1" spans="1:20">
      <c r="A903" s="193">
        <f>Factures!C917</f>
        <v>0</v>
      </c>
      <c r="B903" s="34"/>
      <c r="C903" s="31">
        <f t="shared" si="14"/>
        <v>1000</v>
      </c>
      <c r="D903" s="34"/>
      <c r="E903" s="34">
        <f>Factures!E917</f>
        <v>0</v>
      </c>
      <c r="F903" s="190">
        <f>Factures!A917</f>
        <v>0</v>
      </c>
      <c r="G903" s="191">
        <f>Factures!B917</f>
        <v>0</v>
      </c>
      <c r="H903" s="194">
        <f>Factures!F917</f>
        <v>0</v>
      </c>
      <c r="I903" s="34">
        <f>Factures!N917</f>
        <v>0</v>
      </c>
      <c r="J903" s="198"/>
      <c r="K903" s="192">
        <f>Factures!O917</f>
        <v>0</v>
      </c>
      <c r="L903" s="192"/>
      <c r="M903" s="198">
        <f ca="1">Factures!B$13</f>
        <v>46067</v>
      </c>
      <c r="N903" s="193" t="str">
        <f>Factures!A$11</f>
        <v>Facture</v>
      </c>
      <c r="O903" s="192"/>
      <c r="P903" s="192"/>
      <c r="Q903" s="192"/>
      <c r="R903" s="198"/>
      <c r="S903" s="193"/>
      <c r="T903" s="193"/>
    </row>
    <row r="904" s="179" customFormat="1" hidden="1" spans="1:20">
      <c r="A904" s="193">
        <f>Factures!C918</f>
        <v>0</v>
      </c>
      <c r="B904" s="34"/>
      <c r="C904" s="31">
        <f t="shared" si="14"/>
        <v>1000</v>
      </c>
      <c r="D904" s="34"/>
      <c r="E904" s="34">
        <f>Factures!E918</f>
        <v>0</v>
      </c>
      <c r="F904" s="190">
        <f>Factures!A918</f>
        <v>0</v>
      </c>
      <c r="G904" s="191">
        <f>Factures!B918</f>
        <v>0</v>
      </c>
      <c r="H904" s="194">
        <f>Factures!F918</f>
        <v>0</v>
      </c>
      <c r="I904" s="34">
        <f>Factures!N918</f>
        <v>0</v>
      </c>
      <c r="J904" s="198"/>
      <c r="K904" s="192">
        <f>Factures!O918</f>
        <v>0</v>
      </c>
      <c r="L904" s="192"/>
      <c r="M904" s="198">
        <f ca="1">Factures!B$13</f>
        <v>46067</v>
      </c>
      <c r="N904" s="193" t="str">
        <f>Factures!A$11</f>
        <v>Facture</v>
      </c>
      <c r="O904" s="192"/>
      <c r="P904" s="192"/>
      <c r="Q904" s="192"/>
      <c r="R904" s="198"/>
      <c r="S904" s="193"/>
      <c r="T904" s="193"/>
    </row>
    <row r="905" s="179" customFormat="1" hidden="1" spans="1:20">
      <c r="A905" s="193">
        <f>Factures!C919</f>
        <v>0</v>
      </c>
      <c r="B905" s="34"/>
      <c r="C905" s="31">
        <f t="shared" si="14"/>
        <v>1000</v>
      </c>
      <c r="D905" s="34"/>
      <c r="E905" s="34">
        <f>Factures!E919</f>
        <v>0</v>
      </c>
      <c r="F905" s="190">
        <f>Factures!A919</f>
        <v>0</v>
      </c>
      <c r="G905" s="191">
        <f>Factures!B919</f>
        <v>0</v>
      </c>
      <c r="H905" s="194">
        <f>Factures!F919</f>
        <v>0</v>
      </c>
      <c r="I905" s="34">
        <f>Factures!N919</f>
        <v>0</v>
      </c>
      <c r="J905" s="198"/>
      <c r="K905" s="192">
        <f>Factures!O919</f>
        <v>0</v>
      </c>
      <c r="L905" s="192"/>
      <c r="M905" s="198">
        <f ca="1">Factures!B$13</f>
        <v>46067</v>
      </c>
      <c r="N905" s="193" t="str">
        <f>Factures!A$11</f>
        <v>Facture</v>
      </c>
      <c r="O905" s="192"/>
      <c r="P905" s="192"/>
      <c r="Q905" s="192"/>
      <c r="R905" s="198"/>
      <c r="S905" s="193"/>
      <c r="T905" s="193"/>
    </row>
    <row r="906" s="179" customFormat="1" hidden="1" spans="1:20">
      <c r="A906" s="193">
        <f>Factures!C920</f>
        <v>0</v>
      </c>
      <c r="B906" s="34"/>
      <c r="C906" s="31">
        <f t="shared" si="14"/>
        <v>1000</v>
      </c>
      <c r="D906" s="34"/>
      <c r="E906" s="34">
        <f>Factures!E920</f>
        <v>0</v>
      </c>
      <c r="F906" s="190">
        <f>Factures!A920</f>
        <v>0</v>
      </c>
      <c r="G906" s="191">
        <f>Factures!B920</f>
        <v>0</v>
      </c>
      <c r="H906" s="194">
        <f>Factures!F920</f>
        <v>0</v>
      </c>
      <c r="I906" s="34">
        <f>Factures!N920</f>
        <v>0</v>
      </c>
      <c r="J906" s="198"/>
      <c r="K906" s="192">
        <f>Factures!O920</f>
        <v>0</v>
      </c>
      <c r="L906" s="192"/>
      <c r="M906" s="198">
        <f ca="1">Factures!B$13</f>
        <v>46067</v>
      </c>
      <c r="N906" s="193" t="str">
        <f>Factures!A$11</f>
        <v>Facture</v>
      </c>
      <c r="O906" s="192"/>
      <c r="P906" s="192"/>
      <c r="Q906" s="192"/>
      <c r="R906" s="198"/>
      <c r="S906" s="193"/>
      <c r="T906" s="193"/>
    </row>
    <row r="907" s="179" customFormat="1" hidden="1" spans="1:20">
      <c r="A907" s="193">
        <f>Factures!C921</f>
        <v>0</v>
      </c>
      <c r="B907" s="34"/>
      <c r="C907" s="31">
        <f t="shared" si="14"/>
        <v>1000</v>
      </c>
      <c r="D907" s="34"/>
      <c r="E907" s="34">
        <f>Factures!E921</f>
        <v>0</v>
      </c>
      <c r="F907" s="190">
        <f>Factures!A921</f>
        <v>0</v>
      </c>
      <c r="G907" s="191">
        <f>Factures!B921</f>
        <v>0</v>
      </c>
      <c r="H907" s="194">
        <f>Factures!F921</f>
        <v>0</v>
      </c>
      <c r="I907" s="34">
        <f>Factures!N921</f>
        <v>0</v>
      </c>
      <c r="J907" s="198"/>
      <c r="K907" s="192">
        <f>Factures!O921</f>
        <v>0</v>
      </c>
      <c r="L907" s="192"/>
      <c r="M907" s="198">
        <f ca="1">Factures!B$13</f>
        <v>46067</v>
      </c>
      <c r="N907" s="193" t="str">
        <f>Factures!A$11</f>
        <v>Facture</v>
      </c>
      <c r="O907" s="192"/>
      <c r="P907" s="192"/>
      <c r="Q907" s="192"/>
      <c r="R907" s="198"/>
      <c r="S907" s="193"/>
      <c r="T907" s="193"/>
    </row>
    <row r="908" s="179" customFormat="1" hidden="1" spans="1:20">
      <c r="A908" s="193">
        <f>Factures!C922</f>
        <v>0</v>
      </c>
      <c r="B908" s="34"/>
      <c r="C908" s="31">
        <f t="shared" si="14"/>
        <v>1000</v>
      </c>
      <c r="D908" s="34"/>
      <c r="E908" s="34">
        <f>Factures!E922</f>
        <v>0</v>
      </c>
      <c r="F908" s="190">
        <f>Factures!A922</f>
        <v>0</v>
      </c>
      <c r="G908" s="191">
        <f>Factures!B922</f>
        <v>0</v>
      </c>
      <c r="H908" s="194">
        <f>Factures!F922</f>
        <v>0</v>
      </c>
      <c r="I908" s="34">
        <f>Factures!N922</f>
        <v>0</v>
      </c>
      <c r="J908" s="198"/>
      <c r="K908" s="192">
        <f>Factures!O922</f>
        <v>0</v>
      </c>
      <c r="L908" s="192"/>
      <c r="M908" s="198">
        <f ca="1">Factures!B$13</f>
        <v>46067</v>
      </c>
      <c r="N908" s="193" t="str">
        <f>Factures!A$11</f>
        <v>Facture</v>
      </c>
      <c r="O908" s="192"/>
      <c r="P908" s="192"/>
      <c r="Q908" s="192"/>
      <c r="R908" s="198"/>
      <c r="S908" s="193"/>
      <c r="T908" s="193"/>
    </row>
    <row r="909" s="179" customFormat="1" hidden="1" spans="1:20">
      <c r="A909" s="193">
        <f>Factures!C923</f>
        <v>0</v>
      </c>
      <c r="B909" s="34"/>
      <c r="C909" s="31">
        <f t="shared" si="14"/>
        <v>1000</v>
      </c>
      <c r="D909" s="34"/>
      <c r="E909" s="34">
        <f>Factures!E923</f>
        <v>0</v>
      </c>
      <c r="F909" s="190">
        <f>Factures!A923</f>
        <v>0</v>
      </c>
      <c r="G909" s="191">
        <f>Factures!B923</f>
        <v>0</v>
      </c>
      <c r="H909" s="194">
        <f>Factures!F923</f>
        <v>0</v>
      </c>
      <c r="I909" s="34">
        <f>Factures!N923</f>
        <v>0</v>
      </c>
      <c r="J909" s="198"/>
      <c r="K909" s="192">
        <f>Factures!O923</f>
        <v>0</v>
      </c>
      <c r="L909" s="192"/>
      <c r="M909" s="198">
        <f ca="1">Factures!B$13</f>
        <v>46067</v>
      </c>
      <c r="N909" s="193" t="str">
        <f>Factures!A$11</f>
        <v>Facture</v>
      </c>
      <c r="O909" s="192"/>
      <c r="P909" s="192"/>
      <c r="Q909" s="192"/>
      <c r="R909" s="198"/>
      <c r="S909" s="193"/>
      <c r="T909" s="193"/>
    </row>
    <row r="910" s="179" customFormat="1" hidden="1" spans="1:20">
      <c r="A910" s="193">
        <f>Factures!C924</f>
        <v>0</v>
      </c>
      <c r="B910" s="34"/>
      <c r="C910" s="31">
        <f t="shared" si="14"/>
        <v>1000</v>
      </c>
      <c r="D910" s="34"/>
      <c r="E910" s="34">
        <f>Factures!E924</f>
        <v>0</v>
      </c>
      <c r="F910" s="190">
        <f>Factures!A924</f>
        <v>0</v>
      </c>
      <c r="G910" s="191">
        <f>Factures!B924</f>
        <v>0</v>
      </c>
      <c r="H910" s="194">
        <f>Factures!F924</f>
        <v>0</v>
      </c>
      <c r="I910" s="34">
        <f>Factures!N924</f>
        <v>0</v>
      </c>
      <c r="J910" s="198"/>
      <c r="K910" s="192">
        <f>Factures!O924</f>
        <v>0</v>
      </c>
      <c r="L910" s="192"/>
      <c r="M910" s="198">
        <f ca="1">Factures!B$13</f>
        <v>46067</v>
      </c>
      <c r="N910" s="193" t="str">
        <f>Factures!A$11</f>
        <v>Facture</v>
      </c>
      <c r="O910" s="192"/>
      <c r="P910" s="192"/>
      <c r="Q910" s="192"/>
      <c r="R910" s="198"/>
      <c r="S910" s="193"/>
      <c r="T910" s="193"/>
    </row>
    <row r="911" s="179" customFormat="1" hidden="1" spans="1:20">
      <c r="A911" s="193">
        <f>Factures!C925</f>
        <v>0</v>
      </c>
      <c r="B911" s="34"/>
      <c r="C911" s="31">
        <f t="shared" si="14"/>
        <v>1000</v>
      </c>
      <c r="D911" s="34"/>
      <c r="E911" s="34">
        <f>Factures!E925</f>
        <v>0</v>
      </c>
      <c r="F911" s="190">
        <f>Factures!A925</f>
        <v>0</v>
      </c>
      <c r="G911" s="191">
        <f>Factures!B925</f>
        <v>0</v>
      </c>
      <c r="H911" s="194">
        <f>Factures!F925</f>
        <v>0</v>
      </c>
      <c r="I911" s="34">
        <f>Factures!N925</f>
        <v>0</v>
      </c>
      <c r="J911" s="198"/>
      <c r="K911" s="192">
        <f>Factures!O925</f>
        <v>0</v>
      </c>
      <c r="L911" s="192"/>
      <c r="M911" s="198">
        <f ca="1">Factures!B$13</f>
        <v>46067</v>
      </c>
      <c r="N911" s="193" t="str">
        <f>Factures!A$11</f>
        <v>Facture</v>
      </c>
      <c r="O911" s="192"/>
      <c r="P911" s="192"/>
      <c r="Q911" s="192"/>
      <c r="R911" s="198"/>
      <c r="S911" s="193"/>
      <c r="T911" s="193"/>
    </row>
    <row r="912" s="179" customFormat="1" hidden="1" spans="1:20">
      <c r="A912" s="193">
        <f>Factures!C926</f>
        <v>0</v>
      </c>
      <c r="B912" s="34"/>
      <c r="C912" s="31">
        <f t="shared" si="14"/>
        <v>1000</v>
      </c>
      <c r="D912" s="34"/>
      <c r="E912" s="34">
        <f>Factures!E926</f>
        <v>0</v>
      </c>
      <c r="F912" s="190">
        <f>Factures!A926</f>
        <v>0</v>
      </c>
      <c r="G912" s="191">
        <f>Factures!B926</f>
        <v>0</v>
      </c>
      <c r="H912" s="194">
        <f>Factures!F926</f>
        <v>0</v>
      </c>
      <c r="I912" s="34">
        <f>Factures!N926</f>
        <v>0</v>
      </c>
      <c r="J912" s="198"/>
      <c r="K912" s="192">
        <f>Factures!O926</f>
        <v>0</v>
      </c>
      <c r="L912" s="192"/>
      <c r="M912" s="198">
        <f ca="1">Factures!B$13</f>
        <v>46067</v>
      </c>
      <c r="N912" s="193" t="str">
        <f>Factures!A$11</f>
        <v>Facture</v>
      </c>
      <c r="O912" s="192"/>
      <c r="P912" s="192"/>
      <c r="Q912" s="192"/>
      <c r="R912" s="198"/>
      <c r="S912" s="193"/>
      <c r="T912" s="193"/>
    </row>
    <row r="913" s="179" customFormat="1" hidden="1" spans="1:20">
      <c r="A913" s="193">
        <f>Factures!C927</f>
        <v>0</v>
      </c>
      <c r="B913" s="34"/>
      <c r="C913" s="31">
        <f t="shared" si="14"/>
        <v>1000</v>
      </c>
      <c r="D913" s="34"/>
      <c r="E913" s="34">
        <f>Factures!E927</f>
        <v>0</v>
      </c>
      <c r="F913" s="190">
        <f>Factures!A927</f>
        <v>0</v>
      </c>
      <c r="G913" s="191">
        <f>Factures!B927</f>
        <v>0</v>
      </c>
      <c r="H913" s="194">
        <f>Factures!F927</f>
        <v>0</v>
      </c>
      <c r="I913" s="34">
        <f>Factures!N927</f>
        <v>0</v>
      </c>
      <c r="J913" s="198"/>
      <c r="K913" s="192">
        <f>Factures!O927</f>
        <v>0</v>
      </c>
      <c r="L913" s="192"/>
      <c r="M913" s="198">
        <f ca="1">Factures!B$13</f>
        <v>46067</v>
      </c>
      <c r="N913" s="193" t="str">
        <f>Factures!A$11</f>
        <v>Facture</v>
      </c>
      <c r="O913" s="192"/>
      <c r="P913" s="192"/>
      <c r="Q913" s="192"/>
      <c r="R913" s="198"/>
      <c r="S913" s="193"/>
      <c r="T913" s="193"/>
    </row>
    <row r="914" s="179" customFormat="1" hidden="1" spans="1:20">
      <c r="A914" s="193">
        <f>Factures!C928</f>
        <v>0</v>
      </c>
      <c r="B914" s="34"/>
      <c r="C914" s="31">
        <f t="shared" si="14"/>
        <v>1000</v>
      </c>
      <c r="D914" s="34"/>
      <c r="E914" s="34">
        <f>Factures!E928</f>
        <v>0</v>
      </c>
      <c r="F914" s="190">
        <f>Factures!A928</f>
        <v>0</v>
      </c>
      <c r="G914" s="191">
        <f>Factures!B928</f>
        <v>0</v>
      </c>
      <c r="H914" s="194">
        <f>Factures!F928</f>
        <v>0</v>
      </c>
      <c r="I914" s="34">
        <f>Factures!N928</f>
        <v>0</v>
      </c>
      <c r="J914" s="198"/>
      <c r="K914" s="192">
        <f>Factures!O928</f>
        <v>0</v>
      </c>
      <c r="L914" s="192"/>
      <c r="M914" s="198">
        <f ca="1">Factures!B$13</f>
        <v>46067</v>
      </c>
      <c r="N914" s="193" t="str">
        <f>Factures!A$11</f>
        <v>Facture</v>
      </c>
      <c r="O914" s="192"/>
      <c r="P914" s="192"/>
      <c r="Q914" s="192"/>
      <c r="R914" s="198"/>
      <c r="S914" s="193"/>
      <c r="T914" s="193"/>
    </row>
    <row r="915" s="179" customFormat="1" hidden="1" spans="1:20">
      <c r="A915" s="193">
        <f>Factures!C929</f>
        <v>0</v>
      </c>
      <c r="B915" s="34"/>
      <c r="C915" s="31">
        <f t="shared" si="14"/>
        <v>1000</v>
      </c>
      <c r="D915" s="34"/>
      <c r="E915" s="34">
        <f>Factures!E929</f>
        <v>0</v>
      </c>
      <c r="F915" s="190">
        <f>Factures!A929</f>
        <v>0</v>
      </c>
      <c r="G915" s="191">
        <f>Factures!B929</f>
        <v>0</v>
      </c>
      <c r="H915" s="194">
        <f>Factures!F929</f>
        <v>0</v>
      </c>
      <c r="I915" s="34">
        <f>Factures!N929</f>
        <v>0</v>
      </c>
      <c r="J915" s="198"/>
      <c r="K915" s="192">
        <f>Factures!O929</f>
        <v>0</v>
      </c>
      <c r="L915" s="192"/>
      <c r="M915" s="198">
        <f ca="1">Factures!B$13</f>
        <v>46067</v>
      </c>
      <c r="N915" s="193" t="str">
        <f>Factures!A$11</f>
        <v>Facture</v>
      </c>
      <c r="O915" s="192"/>
      <c r="P915" s="192"/>
      <c r="Q915" s="192"/>
      <c r="R915" s="198"/>
      <c r="S915" s="193"/>
      <c r="T915" s="193"/>
    </row>
    <row r="916" s="179" customFormat="1" hidden="1" spans="1:20">
      <c r="A916" s="193">
        <f>Factures!C930</f>
        <v>0</v>
      </c>
      <c r="B916" s="34"/>
      <c r="C916" s="31">
        <f t="shared" si="14"/>
        <v>1000</v>
      </c>
      <c r="D916" s="34"/>
      <c r="E916" s="34">
        <f>Factures!E930</f>
        <v>0</v>
      </c>
      <c r="F916" s="190">
        <f>Factures!A930</f>
        <v>0</v>
      </c>
      <c r="G916" s="191">
        <f>Factures!B930</f>
        <v>0</v>
      </c>
      <c r="H916" s="194">
        <f>Factures!F930</f>
        <v>0</v>
      </c>
      <c r="I916" s="34">
        <f>Factures!N930</f>
        <v>0</v>
      </c>
      <c r="J916" s="198"/>
      <c r="K916" s="192">
        <f>Factures!O930</f>
        <v>0</v>
      </c>
      <c r="L916" s="192"/>
      <c r="M916" s="198">
        <f ca="1">Factures!B$13</f>
        <v>46067</v>
      </c>
      <c r="N916" s="193" t="str">
        <f>Factures!A$11</f>
        <v>Facture</v>
      </c>
      <c r="O916" s="192"/>
      <c r="P916" s="192"/>
      <c r="Q916" s="192"/>
      <c r="R916" s="198"/>
      <c r="S916" s="193"/>
      <c r="T916" s="193"/>
    </row>
    <row r="917" s="179" customFormat="1" hidden="1" spans="1:20">
      <c r="A917" s="193">
        <f>Factures!C931</f>
        <v>0</v>
      </c>
      <c r="B917" s="34"/>
      <c r="C917" s="31">
        <f t="shared" si="14"/>
        <v>1000</v>
      </c>
      <c r="D917" s="34"/>
      <c r="E917" s="34">
        <f>Factures!E931</f>
        <v>0</v>
      </c>
      <c r="F917" s="190">
        <f>Factures!A931</f>
        <v>0</v>
      </c>
      <c r="G917" s="191">
        <f>Factures!B931</f>
        <v>0</v>
      </c>
      <c r="H917" s="194">
        <f>Factures!F931</f>
        <v>0</v>
      </c>
      <c r="I917" s="34">
        <f>Factures!N931</f>
        <v>0</v>
      </c>
      <c r="J917" s="198"/>
      <c r="K917" s="192">
        <f>Factures!O931</f>
        <v>0</v>
      </c>
      <c r="L917" s="192"/>
      <c r="M917" s="198">
        <f ca="1">Factures!B$13</f>
        <v>46067</v>
      </c>
      <c r="N917" s="193" t="str">
        <f>Factures!A$11</f>
        <v>Facture</v>
      </c>
      <c r="O917" s="192"/>
      <c r="P917" s="192"/>
      <c r="Q917" s="192"/>
      <c r="R917" s="198"/>
      <c r="S917" s="193"/>
      <c r="T917" s="193"/>
    </row>
    <row r="918" s="179" customFormat="1" hidden="1" spans="1:20">
      <c r="A918" s="193">
        <f>Factures!C932</f>
        <v>0</v>
      </c>
      <c r="B918" s="34"/>
      <c r="C918" s="31">
        <f t="shared" si="14"/>
        <v>1000</v>
      </c>
      <c r="D918" s="34"/>
      <c r="E918" s="34">
        <f>Factures!E932</f>
        <v>0</v>
      </c>
      <c r="F918" s="190">
        <f>Factures!A932</f>
        <v>0</v>
      </c>
      <c r="G918" s="191">
        <f>Factures!B932</f>
        <v>0</v>
      </c>
      <c r="H918" s="194">
        <f>Factures!F932</f>
        <v>0</v>
      </c>
      <c r="I918" s="34">
        <f>Factures!N932</f>
        <v>0</v>
      </c>
      <c r="J918" s="198"/>
      <c r="K918" s="192">
        <f>Factures!O932</f>
        <v>0</v>
      </c>
      <c r="L918" s="192"/>
      <c r="M918" s="198">
        <f ca="1">Factures!B$13</f>
        <v>46067</v>
      </c>
      <c r="N918" s="193" t="str">
        <f>Factures!A$11</f>
        <v>Facture</v>
      </c>
      <c r="O918" s="192"/>
      <c r="P918" s="192"/>
      <c r="Q918" s="192"/>
      <c r="R918" s="198"/>
      <c r="S918" s="193"/>
      <c r="T918" s="193"/>
    </row>
    <row r="919" s="179" customFormat="1" hidden="1" spans="1:20">
      <c r="A919" s="193">
        <f>Factures!C933</f>
        <v>0</v>
      </c>
      <c r="B919" s="34"/>
      <c r="C919" s="31">
        <f t="shared" si="14"/>
        <v>1000</v>
      </c>
      <c r="D919" s="34"/>
      <c r="E919" s="34">
        <f>Factures!E933</f>
        <v>0</v>
      </c>
      <c r="F919" s="190">
        <f>Factures!A933</f>
        <v>0</v>
      </c>
      <c r="G919" s="191">
        <f>Factures!B933</f>
        <v>0</v>
      </c>
      <c r="H919" s="194">
        <f>Factures!F933</f>
        <v>0</v>
      </c>
      <c r="I919" s="34">
        <f>Factures!N933</f>
        <v>0</v>
      </c>
      <c r="J919" s="198"/>
      <c r="K919" s="192">
        <f>Factures!O933</f>
        <v>0</v>
      </c>
      <c r="L919" s="192"/>
      <c r="M919" s="198">
        <f ca="1">Factures!B$13</f>
        <v>46067</v>
      </c>
      <c r="N919" s="193" t="str">
        <f>Factures!A$11</f>
        <v>Facture</v>
      </c>
      <c r="O919" s="192"/>
      <c r="P919" s="192"/>
      <c r="Q919" s="192"/>
      <c r="R919" s="198"/>
      <c r="S919" s="193"/>
      <c r="T919" s="193"/>
    </row>
    <row r="920" s="179" customFormat="1" hidden="1" spans="1:20">
      <c r="A920" s="193">
        <f>Factures!C934</f>
        <v>0</v>
      </c>
      <c r="B920" s="34"/>
      <c r="C920" s="31">
        <f t="shared" si="14"/>
        <v>1000</v>
      </c>
      <c r="D920" s="34"/>
      <c r="E920" s="34">
        <f>Factures!E934</f>
        <v>0</v>
      </c>
      <c r="F920" s="190">
        <f>Factures!A934</f>
        <v>0</v>
      </c>
      <c r="G920" s="191">
        <f>Factures!B934</f>
        <v>0</v>
      </c>
      <c r="H920" s="194">
        <f>Factures!F934</f>
        <v>0</v>
      </c>
      <c r="I920" s="34">
        <f>Factures!N934</f>
        <v>0</v>
      </c>
      <c r="J920" s="198"/>
      <c r="K920" s="192">
        <f>Factures!O934</f>
        <v>0</v>
      </c>
      <c r="L920" s="192"/>
      <c r="M920" s="198">
        <f ca="1">Factures!B$13</f>
        <v>46067</v>
      </c>
      <c r="N920" s="193" t="str">
        <f>Factures!A$11</f>
        <v>Facture</v>
      </c>
      <c r="O920" s="192"/>
      <c r="P920" s="192"/>
      <c r="Q920" s="192"/>
      <c r="R920" s="198"/>
      <c r="S920" s="193"/>
      <c r="T920" s="193"/>
    </row>
    <row r="921" s="179" customFormat="1" hidden="1" spans="1:20">
      <c r="A921" s="193">
        <f>Factures!C935</f>
        <v>0</v>
      </c>
      <c r="B921" s="34"/>
      <c r="C921" s="31">
        <f t="shared" si="14"/>
        <v>1000</v>
      </c>
      <c r="D921" s="34"/>
      <c r="E921" s="34">
        <f>Factures!E935</f>
        <v>0</v>
      </c>
      <c r="F921" s="190">
        <f>Factures!A935</f>
        <v>0</v>
      </c>
      <c r="G921" s="191">
        <f>Factures!B935</f>
        <v>0</v>
      </c>
      <c r="H921" s="194">
        <f>Factures!F935</f>
        <v>0</v>
      </c>
      <c r="I921" s="34">
        <f>Factures!N935</f>
        <v>0</v>
      </c>
      <c r="J921" s="198"/>
      <c r="K921" s="192">
        <f>Factures!O935</f>
        <v>0</v>
      </c>
      <c r="L921" s="192"/>
      <c r="M921" s="198">
        <f ca="1">Factures!B$13</f>
        <v>46067</v>
      </c>
      <c r="N921" s="193" t="str">
        <f>Factures!A$11</f>
        <v>Facture</v>
      </c>
      <c r="O921" s="192"/>
      <c r="P921" s="192"/>
      <c r="Q921" s="192"/>
      <c r="R921" s="198"/>
      <c r="S921" s="193"/>
      <c r="T921" s="193"/>
    </row>
    <row r="922" s="179" customFormat="1" hidden="1" spans="1:20">
      <c r="A922" s="193">
        <f>Factures!C936</f>
        <v>0</v>
      </c>
      <c r="B922" s="34"/>
      <c r="C922" s="31">
        <f t="shared" si="14"/>
        <v>1000</v>
      </c>
      <c r="D922" s="34"/>
      <c r="E922" s="34">
        <f>Factures!E936</f>
        <v>0</v>
      </c>
      <c r="F922" s="190">
        <f>Factures!A936</f>
        <v>0</v>
      </c>
      <c r="G922" s="191">
        <f>Factures!B936</f>
        <v>0</v>
      </c>
      <c r="H922" s="194">
        <f>Factures!F936</f>
        <v>0</v>
      </c>
      <c r="I922" s="34">
        <f>Factures!N936</f>
        <v>0</v>
      </c>
      <c r="J922" s="198"/>
      <c r="K922" s="192">
        <f>Factures!O936</f>
        <v>0</v>
      </c>
      <c r="L922" s="192"/>
      <c r="M922" s="198">
        <f ca="1">Factures!B$13</f>
        <v>46067</v>
      </c>
      <c r="N922" s="193" t="str">
        <f>Factures!A$11</f>
        <v>Facture</v>
      </c>
      <c r="O922" s="192"/>
      <c r="P922" s="192"/>
      <c r="Q922" s="192"/>
      <c r="R922" s="198"/>
      <c r="S922" s="193"/>
      <c r="T922" s="193"/>
    </row>
    <row r="923" s="179" customFormat="1" hidden="1" spans="1:20">
      <c r="A923" s="193">
        <f>Factures!C937</f>
        <v>0</v>
      </c>
      <c r="B923" s="34"/>
      <c r="C923" s="31">
        <f t="shared" si="14"/>
        <v>1000</v>
      </c>
      <c r="D923" s="34"/>
      <c r="E923" s="34">
        <f>Factures!E937</f>
        <v>0</v>
      </c>
      <c r="F923" s="190">
        <f>Factures!A937</f>
        <v>0</v>
      </c>
      <c r="G923" s="191">
        <f>Factures!B937</f>
        <v>0</v>
      </c>
      <c r="H923" s="194">
        <f>Factures!F937</f>
        <v>0</v>
      </c>
      <c r="I923" s="34">
        <f>Factures!N937</f>
        <v>0</v>
      </c>
      <c r="J923" s="198"/>
      <c r="K923" s="192">
        <f>Factures!O937</f>
        <v>0</v>
      </c>
      <c r="L923" s="192"/>
      <c r="M923" s="198">
        <f ca="1">Factures!B$13</f>
        <v>46067</v>
      </c>
      <c r="N923" s="193" t="str">
        <f>Factures!A$11</f>
        <v>Facture</v>
      </c>
      <c r="O923" s="192"/>
      <c r="P923" s="192"/>
      <c r="Q923" s="192"/>
      <c r="R923" s="198"/>
      <c r="S923" s="193"/>
      <c r="T923" s="193"/>
    </row>
    <row r="924" s="179" customFormat="1" hidden="1" spans="1:20">
      <c r="A924" s="193">
        <f>Factures!C938</f>
        <v>0</v>
      </c>
      <c r="B924" s="34"/>
      <c r="C924" s="31">
        <f t="shared" si="14"/>
        <v>1000</v>
      </c>
      <c r="D924" s="34"/>
      <c r="E924" s="34">
        <f>Factures!E938</f>
        <v>0</v>
      </c>
      <c r="F924" s="190">
        <f>Factures!A938</f>
        <v>0</v>
      </c>
      <c r="G924" s="191">
        <f>Factures!B938</f>
        <v>0</v>
      </c>
      <c r="H924" s="194">
        <f>Factures!F938</f>
        <v>0</v>
      </c>
      <c r="I924" s="34">
        <f>Factures!N938</f>
        <v>0</v>
      </c>
      <c r="J924" s="198"/>
      <c r="K924" s="192">
        <f>Factures!O938</f>
        <v>0</v>
      </c>
      <c r="L924" s="192"/>
      <c r="M924" s="198">
        <f ca="1">Factures!B$13</f>
        <v>46067</v>
      </c>
      <c r="N924" s="193" t="str">
        <f>Factures!A$11</f>
        <v>Facture</v>
      </c>
      <c r="O924" s="192"/>
      <c r="P924" s="192"/>
      <c r="Q924" s="192"/>
      <c r="R924" s="198"/>
      <c r="S924" s="193"/>
      <c r="T924" s="193"/>
    </row>
    <row r="925" s="179" customFormat="1" hidden="1" spans="1:20">
      <c r="A925" s="193">
        <f>Factures!C939</f>
        <v>0</v>
      </c>
      <c r="B925" s="34"/>
      <c r="C925" s="31">
        <f t="shared" si="14"/>
        <v>1000</v>
      </c>
      <c r="D925" s="34"/>
      <c r="E925" s="34">
        <f>Factures!E939</f>
        <v>0</v>
      </c>
      <c r="F925" s="190">
        <f>Factures!A939</f>
        <v>0</v>
      </c>
      <c r="G925" s="191">
        <f>Factures!B939</f>
        <v>0</v>
      </c>
      <c r="H925" s="194">
        <f>Factures!F939</f>
        <v>0</v>
      </c>
      <c r="I925" s="34">
        <f>Factures!N939</f>
        <v>0</v>
      </c>
      <c r="J925" s="198"/>
      <c r="K925" s="192">
        <f>Factures!O939</f>
        <v>0</v>
      </c>
      <c r="L925" s="192"/>
      <c r="M925" s="198">
        <f ca="1">Factures!B$13</f>
        <v>46067</v>
      </c>
      <c r="N925" s="193" t="str">
        <f>Factures!A$11</f>
        <v>Facture</v>
      </c>
      <c r="O925" s="192"/>
      <c r="P925" s="192"/>
      <c r="Q925" s="192"/>
      <c r="R925" s="198"/>
      <c r="S925" s="193"/>
      <c r="T925" s="193"/>
    </row>
    <row r="926" s="179" customFormat="1" hidden="1" spans="1:20">
      <c r="A926" s="193">
        <f>Factures!C940</f>
        <v>0</v>
      </c>
      <c r="B926" s="34"/>
      <c r="C926" s="31">
        <f t="shared" si="14"/>
        <v>1000</v>
      </c>
      <c r="D926" s="34"/>
      <c r="E926" s="34">
        <f>Factures!E940</f>
        <v>0</v>
      </c>
      <c r="F926" s="190">
        <f>Factures!A940</f>
        <v>0</v>
      </c>
      <c r="G926" s="191">
        <f>Factures!B940</f>
        <v>0</v>
      </c>
      <c r="H926" s="194">
        <f>Factures!F940</f>
        <v>0</v>
      </c>
      <c r="I926" s="34">
        <f>Factures!N940</f>
        <v>0</v>
      </c>
      <c r="J926" s="198"/>
      <c r="K926" s="192">
        <f>Factures!O940</f>
        <v>0</v>
      </c>
      <c r="L926" s="192"/>
      <c r="M926" s="198">
        <f ca="1">Factures!B$13</f>
        <v>46067</v>
      </c>
      <c r="N926" s="193" t="str">
        <f>Factures!A$11</f>
        <v>Facture</v>
      </c>
      <c r="O926" s="192"/>
      <c r="P926" s="192"/>
      <c r="Q926" s="192"/>
      <c r="R926" s="198"/>
      <c r="S926" s="193"/>
      <c r="T926" s="193"/>
    </row>
    <row r="927" s="179" customFormat="1" hidden="1" spans="1:20">
      <c r="A927" s="193">
        <f>Factures!C941</f>
        <v>0</v>
      </c>
      <c r="B927" s="34"/>
      <c r="C927" s="31">
        <f t="shared" si="14"/>
        <v>1000</v>
      </c>
      <c r="D927" s="34"/>
      <c r="E927" s="34">
        <f>Factures!E941</f>
        <v>0</v>
      </c>
      <c r="F927" s="190">
        <f>Factures!A941</f>
        <v>0</v>
      </c>
      <c r="G927" s="191">
        <f>Factures!B941</f>
        <v>0</v>
      </c>
      <c r="H927" s="194">
        <f>Factures!F941</f>
        <v>0</v>
      </c>
      <c r="I927" s="34">
        <f>Factures!N941</f>
        <v>0</v>
      </c>
      <c r="J927" s="198"/>
      <c r="K927" s="192">
        <f>Factures!O941</f>
        <v>0</v>
      </c>
      <c r="L927" s="192"/>
      <c r="M927" s="198">
        <f ca="1">Factures!B$13</f>
        <v>46067</v>
      </c>
      <c r="N927" s="193" t="str">
        <f>Factures!A$11</f>
        <v>Facture</v>
      </c>
      <c r="O927" s="192"/>
      <c r="P927" s="192"/>
      <c r="Q927" s="192"/>
      <c r="R927" s="198"/>
      <c r="S927" s="193"/>
      <c r="T927" s="193"/>
    </row>
    <row r="928" s="179" customFormat="1" hidden="1" spans="1:20">
      <c r="A928" s="193">
        <f>Factures!C942</f>
        <v>0</v>
      </c>
      <c r="B928" s="34"/>
      <c r="C928" s="31">
        <f t="shared" si="14"/>
        <v>1000</v>
      </c>
      <c r="D928" s="34"/>
      <c r="E928" s="34">
        <f>Factures!E942</f>
        <v>0</v>
      </c>
      <c r="F928" s="190">
        <f>Factures!A942</f>
        <v>0</v>
      </c>
      <c r="G928" s="191">
        <f>Factures!B942</f>
        <v>0</v>
      </c>
      <c r="H928" s="194">
        <f>Factures!F942</f>
        <v>0</v>
      </c>
      <c r="I928" s="34">
        <f>Factures!N942</f>
        <v>0</v>
      </c>
      <c r="J928" s="198"/>
      <c r="K928" s="192">
        <f>Factures!O942</f>
        <v>0</v>
      </c>
      <c r="L928" s="192"/>
      <c r="M928" s="198">
        <f ca="1">Factures!B$13</f>
        <v>46067</v>
      </c>
      <c r="N928" s="193" t="str">
        <f>Factures!A$11</f>
        <v>Facture</v>
      </c>
      <c r="O928" s="192"/>
      <c r="P928" s="192"/>
      <c r="Q928" s="192"/>
      <c r="R928" s="198"/>
      <c r="S928" s="193"/>
      <c r="T928" s="193"/>
    </row>
    <row r="929" s="179" customFormat="1" hidden="1" spans="1:20">
      <c r="A929" s="193">
        <f>Factures!C943</f>
        <v>0</v>
      </c>
      <c r="B929" s="34"/>
      <c r="C929" s="31">
        <f t="shared" si="14"/>
        <v>1000</v>
      </c>
      <c r="D929" s="34"/>
      <c r="E929" s="34">
        <f>Factures!E943</f>
        <v>0</v>
      </c>
      <c r="F929" s="190">
        <f>Factures!A943</f>
        <v>0</v>
      </c>
      <c r="G929" s="191">
        <f>Factures!B943</f>
        <v>0</v>
      </c>
      <c r="H929" s="194">
        <f>Factures!F943</f>
        <v>0</v>
      </c>
      <c r="I929" s="34">
        <f>Factures!N943</f>
        <v>0</v>
      </c>
      <c r="J929" s="198"/>
      <c r="K929" s="192">
        <f>Factures!O943</f>
        <v>0</v>
      </c>
      <c r="L929" s="192"/>
      <c r="M929" s="198">
        <f ca="1">Factures!B$13</f>
        <v>46067</v>
      </c>
      <c r="N929" s="193" t="str">
        <f>Factures!A$11</f>
        <v>Facture</v>
      </c>
      <c r="O929" s="192"/>
      <c r="P929" s="192"/>
      <c r="Q929" s="192"/>
      <c r="R929" s="198"/>
      <c r="S929" s="193"/>
      <c r="T929" s="193"/>
    </row>
    <row r="930" s="179" customFormat="1" hidden="1" spans="1:20">
      <c r="A930" s="193">
        <f>Factures!C944</f>
        <v>0</v>
      </c>
      <c r="B930" s="34"/>
      <c r="C930" s="31">
        <f t="shared" si="14"/>
        <v>1000</v>
      </c>
      <c r="D930" s="34"/>
      <c r="E930" s="34">
        <f>Factures!E944</f>
        <v>0</v>
      </c>
      <c r="F930" s="190">
        <f>Factures!A944</f>
        <v>0</v>
      </c>
      <c r="G930" s="191">
        <f>Factures!B944</f>
        <v>0</v>
      </c>
      <c r="H930" s="194">
        <f>Factures!F944</f>
        <v>0</v>
      </c>
      <c r="I930" s="34">
        <f>Factures!N944</f>
        <v>0</v>
      </c>
      <c r="J930" s="198"/>
      <c r="K930" s="192">
        <f>Factures!O944</f>
        <v>0</v>
      </c>
      <c r="L930" s="192"/>
      <c r="M930" s="198">
        <f ca="1">Factures!B$13</f>
        <v>46067</v>
      </c>
      <c r="N930" s="193" t="str">
        <f>Factures!A$11</f>
        <v>Facture</v>
      </c>
      <c r="O930" s="192"/>
      <c r="P930" s="192"/>
      <c r="Q930" s="192"/>
      <c r="R930" s="198"/>
      <c r="S930" s="193"/>
      <c r="T930" s="193"/>
    </row>
    <row r="931" s="179" customFormat="1" hidden="1" spans="1:20">
      <c r="A931" s="193">
        <f>Factures!C945</f>
        <v>0</v>
      </c>
      <c r="B931" s="34"/>
      <c r="C931" s="31">
        <f t="shared" si="14"/>
        <v>1000</v>
      </c>
      <c r="D931" s="34"/>
      <c r="E931" s="34">
        <f>Factures!E945</f>
        <v>0</v>
      </c>
      <c r="F931" s="190">
        <f>Factures!A945</f>
        <v>0</v>
      </c>
      <c r="G931" s="191">
        <f>Factures!B945</f>
        <v>0</v>
      </c>
      <c r="H931" s="194">
        <f>Factures!F945</f>
        <v>0</v>
      </c>
      <c r="I931" s="34">
        <f>Factures!N945</f>
        <v>0</v>
      </c>
      <c r="J931" s="198"/>
      <c r="K931" s="192">
        <f>Factures!O945</f>
        <v>0</v>
      </c>
      <c r="L931" s="192"/>
      <c r="M931" s="198">
        <f ca="1">Factures!B$13</f>
        <v>46067</v>
      </c>
      <c r="N931" s="193" t="str">
        <f>Factures!A$11</f>
        <v>Facture</v>
      </c>
      <c r="O931" s="192"/>
      <c r="P931" s="192"/>
      <c r="Q931" s="192"/>
      <c r="R931" s="198"/>
      <c r="S931" s="193"/>
      <c r="T931" s="193"/>
    </row>
    <row r="932" s="179" customFormat="1" hidden="1" spans="1:20">
      <c r="A932" s="193">
        <f>Factures!C946</f>
        <v>0</v>
      </c>
      <c r="B932" s="34"/>
      <c r="C932" s="31">
        <f t="shared" si="14"/>
        <v>1000</v>
      </c>
      <c r="D932" s="34"/>
      <c r="E932" s="34">
        <f>Factures!E946</f>
        <v>0</v>
      </c>
      <c r="F932" s="190">
        <f>Factures!A946</f>
        <v>0</v>
      </c>
      <c r="G932" s="191">
        <f>Factures!B946</f>
        <v>0</v>
      </c>
      <c r="H932" s="194">
        <f>Factures!F946</f>
        <v>0</v>
      </c>
      <c r="I932" s="34">
        <f>Factures!N946</f>
        <v>0</v>
      </c>
      <c r="J932" s="198"/>
      <c r="K932" s="192">
        <f>Factures!O946</f>
        <v>0</v>
      </c>
      <c r="L932" s="192"/>
      <c r="M932" s="198">
        <f ca="1">Factures!B$13</f>
        <v>46067</v>
      </c>
      <c r="N932" s="193" t="str">
        <f>Factures!A$11</f>
        <v>Facture</v>
      </c>
      <c r="O932" s="192"/>
      <c r="P932" s="192"/>
      <c r="Q932" s="192"/>
      <c r="R932" s="198"/>
      <c r="S932" s="193"/>
      <c r="T932" s="193"/>
    </row>
    <row r="933" s="179" customFormat="1" hidden="1" spans="1:20">
      <c r="A933" s="193">
        <f>Factures!C947</f>
        <v>0</v>
      </c>
      <c r="B933" s="34"/>
      <c r="C933" s="31">
        <f t="shared" si="14"/>
        <v>1000</v>
      </c>
      <c r="D933" s="34"/>
      <c r="E933" s="34">
        <f>Factures!E947</f>
        <v>0</v>
      </c>
      <c r="F933" s="190">
        <f>Factures!A947</f>
        <v>0</v>
      </c>
      <c r="G933" s="191">
        <f>Factures!B947</f>
        <v>0</v>
      </c>
      <c r="H933" s="194">
        <f>Factures!F947</f>
        <v>0</v>
      </c>
      <c r="I933" s="34">
        <f>Factures!N947</f>
        <v>0</v>
      </c>
      <c r="J933" s="198"/>
      <c r="K933" s="192">
        <f>Factures!O947</f>
        <v>0</v>
      </c>
      <c r="L933" s="192"/>
      <c r="M933" s="198">
        <f ca="1">Factures!B$13</f>
        <v>46067</v>
      </c>
      <c r="N933" s="193" t="str">
        <f>Factures!A$11</f>
        <v>Facture</v>
      </c>
      <c r="O933" s="192"/>
      <c r="P933" s="192"/>
      <c r="Q933" s="192"/>
      <c r="R933" s="198"/>
      <c r="S933" s="193"/>
      <c r="T933" s="193"/>
    </row>
    <row r="934" s="179" customFormat="1" hidden="1" spans="1:20">
      <c r="A934" s="193">
        <f>Factures!C948</f>
        <v>0</v>
      </c>
      <c r="B934" s="34"/>
      <c r="C934" s="31">
        <f t="shared" si="14"/>
        <v>1000</v>
      </c>
      <c r="D934" s="34"/>
      <c r="E934" s="34">
        <f>Factures!E948</f>
        <v>0</v>
      </c>
      <c r="F934" s="190">
        <f>Factures!A948</f>
        <v>0</v>
      </c>
      <c r="G934" s="191">
        <f>Factures!B948</f>
        <v>0</v>
      </c>
      <c r="H934" s="194">
        <f>Factures!F948</f>
        <v>0</v>
      </c>
      <c r="I934" s="34">
        <f>Factures!N948</f>
        <v>0</v>
      </c>
      <c r="J934" s="198"/>
      <c r="K934" s="192">
        <f>Factures!O948</f>
        <v>0</v>
      </c>
      <c r="L934" s="192"/>
      <c r="M934" s="198">
        <f ca="1">Factures!B$13</f>
        <v>46067</v>
      </c>
      <c r="N934" s="193" t="str">
        <f>Factures!A$11</f>
        <v>Facture</v>
      </c>
      <c r="O934" s="192"/>
      <c r="P934" s="192"/>
      <c r="Q934" s="192"/>
      <c r="R934" s="198"/>
      <c r="S934" s="193"/>
      <c r="T934" s="193"/>
    </row>
    <row r="935" s="179" customFormat="1" hidden="1" spans="1:20">
      <c r="A935" s="193">
        <f>Factures!C949</f>
        <v>0</v>
      </c>
      <c r="B935" s="34"/>
      <c r="C935" s="31">
        <f t="shared" si="14"/>
        <v>1000</v>
      </c>
      <c r="D935" s="34"/>
      <c r="E935" s="34">
        <f>Factures!E949</f>
        <v>0</v>
      </c>
      <c r="F935" s="190">
        <f>Factures!A949</f>
        <v>0</v>
      </c>
      <c r="G935" s="191">
        <f>Factures!B949</f>
        <v>0</v>
      </c>
      <c r="H935" s="194">
        <f>Factures!F949</f>
        <v>0</v>
      </c>
      <c r="I935" s="34">
        <f>Factures!N949</f>
        <v>0</v>
      </c>
      <c r="J935" s="198"/>
      <c r="K935" s="192">
        <f>Factures!O949</f>
        <v>0</v>
      </c>
      <c r="L935" s="192"/>
      <c r="M935" s="198">
        <f ca="1">Factures!B$13</f>
        <v>46067</v>
      </c>
      <c r="N935" s="193" t="str">
        <f>Factures!A$11</f>
        <v>Facture</v>
      </c>
      <c r="O935" s="192"/>
      <c r="P935" s="192"/>
      <c r="Q935" s="192"/>
      <c r="R935" s="198"/>
      <c r="S935" s="193"/>
      <c r="T935" s="193"/>
    </row>
    <row r="936" s="179" customFormat="1" hidden="1" spans="1:20">
      <c r="A936" s="193">
        <f>Factures!C950</f>
        <v>0</v>
      </c>
      <c r="B936" s="34"/>
      <c r="C936" s="31">
        <f t="shared" si="14"/>
        <v>1000</v>
      </c>
      <c r="D936" s="34"/>
      <c r="E936" s="34">
        <f>Factures!E950</f>
        <v>0</v>
      </c>
      <c r="F936" s="190">
        <f>Factures!A950</f>
        <v>0</v>
      </c>
      <c r="G936" s="191">
        <f>Factures!B950</f>
        <v>0</v>
      </c>
      <c r="H936" s="194">
        <f>Factures!F950</f>
        <v>0</v>
      </c>
      <c r="I936" s="34">
        <f>Factures!N950</f>
        <v>0</v>
      </c>
      <c r="J936" s="198"/>
      <c r="K936" s="192">
        <f>Factures!O950</f>
        <v>0</v>
      </c>
      <c r="L936" s="192"/>
      <c r="M936" s="198">
        <f ca="1">Factures!B$13</f>
        <v>46067</v>
      </c>
      <c r="N936" s="193" t="str">
        <f>Factures!A$11</f>
        <v>Facture</v>
      </c>
      <c r="O936" s="192"/>
      <c r="P936" s="192"/>
      <c r="Q936" s="192"/>
      <c r="R936" s="198"/>
      <c r="S936" s="193"/>
      <c r="T936" s="193"/>
    </row>
    <row r="937" s="179" customFormat="1" hidden="1" spans="1:20">
      <c r="A937" s="193">
        <f>Factures!C951</f>
        <v>0</v>
      </c>
      <c r="B937" s="34"/>
      <c r="C937" s="31">
        <f t="shared" si="14"/>
        <v>1000</v>
      </c>
      <c r="D937" s="34"/>
      <c r="E937" s="34">
        <f>Factures!E951</f>
        <v>0</v>
      </c>
      <c r="F937" s="190">
        <f>Factures!A951</f>
        <v>0</v>
      </c>
      <c r="G937" s="191">
        <f>Factures!B951</f>
        <v>0</v>
      </c>
      <c r="H937" s="194">
        <f>Factures!F951</f>
        <v>0</v>
      </c>
      <c r="I937" s="34">
        <f>Factures!N951</f>
        <v>0</v>
      </c>
      <c r="J937" s="198"/>
      <c r="K937" s="192">
        <f>Factures!O951</f>
        <v>0</v>
      </c>
      <c r="L937" s="192"/>
      <c r="M937" s="198">
        <f ca="1">Factures!B$13</f>
        <v>46067</v>
      </c>
      <c r="N937" s="193" t="str">
        <f>Factures!A$11</f>
        <v>Facture</v>
      </c>
      <c r="O937" s="192"/>
      <c r="P937" s="192"/>
      <c r="Q937" s="192"/>
      <c r="R937" s="198"/>
      <c r="S937" s="193"/>
      <c r="T937" s="193"/>
    </row>
    <row r="938" s="179" customFormat="1" hidden="1" spans="1:20">
      <c r="A938" s="193">
        <f>Factures!C952</f>
        <v>0</v>
      </c>
      <c r="B938" s="34"/>
      <c r="C938" s="31">
        <f t="shared" si="14"/>
        <v>1000</v>
      </c>
      <c r="D938" s="34"/>
      <c r="E938" s="34">
        <f>Factures!E952</f>
        <v>0</v>
      </c>
      <c r="F938" s="190">
        <f>Factures!A952</f>
        <v>0</v>
      </c>
      <c r="G938" s="191">
        <f>Factures!B952</f>
        <v>0</v>
      </c>
      <c r="H938" s="194">
        <f>Factures!F952</f>
        <v>0</v>
      </c>
      <c r="I938" s="34">
        <f>Factures!N952</f>
        <v>0</v>
      </c>
      <c r="J938" s="198"/>
      <c r="K938" s="192">
        <f>Factures!O952</f>
        <v>0</v>
      </c>
      <c r="L938" s="192"/>
      <c r="M938" s="198">
        <f ca="1">Factures!B$13</f>
        <v>46067</v>
      </c>
      <c r="N938" s="193" t="str">
        <f>Factures!A$11</f>
        <v>Facture</v>
      </c>
      <c r="O938" s="192"/>
      <c r="P938" s="192"/>
      <c r="Q938" s="192"/>
      <c r="R938" s="198"/>
      <c r="S938" s="193"/>
      <c r="T938" s="193"/>
    </row>
    <row r="939" s="179" customFormat="1" hidden="1" spans="1:20">
      <c r="A939" s="193">
        <f>Factures!C953</f>
        <v>0</v>
      </c>
      <c r="B939" s="34"/>
      <c r="C939" s="31">
        <f t="shared" si="14"/>
        <v>1000</v>
      </c>
      <c r="D939" s="34"/>
      <c r="E939" s="34">
        <f>Factures!E953</f>
        <v>0</v>
      </c>
      <c r="F939" s="190">
        <f>Factures!A953</f>
        <v>0</v>
      </c>
      <c r="G939" s="191">
        <f>Factures!B953</f>
        <v>0</v>
      </c>
      <c r="H939" s="194">
        <f>Factures!F953</f>
        <v>0</v>
      </c>
      <c r="I939" s="34">
        <f>Factures!N953</f>
        <v>0</v>
      </c>
      <c r="J939" s="198"/>
      <c r="K939" s="192">
        <f>Factures!O953</f>
        <v>0</v>
      </c>
      <c r="L939" s="192"/>
      <c r="M939" s="198">
        <f ca="1">Factures!B$13</f>
        <v>46067</v>
      </c>
      <c r="N939" s="193" t="str">
        <f>Factures!A$11</f>
        <v>Facture</v>
      </c>
      <c r="O939" s="192"/>
      <c r="P939" s="192"/>
      <c r="Q939" s="192"/>
      <c r="R939" s="198"/>
      <c r="S939" s="193"/>
      <c r="T939" s="193"/>
    </row>
    <row r="940" s="179" customFormat="1" hidden="1" spans="1:20">
      <c r="A940" s="193">
        <f>Factures!C954</f>
        <v>0</v>
      </c>
      <c r="B940" s="34"/>
      <c r="C940" s="31">
        <f t="shared" si="14"/>
        <v>1000</v>
      </c>
      <c r="D940" s="34"/>
      <c r="E940" s="34">
        <f>Factures!E954</f>
        <v>0</v>
      </c>
      <c r="F940" s="190">
        <f>Factures!A954</f>
        <v>0</v>
      </c>
      <c r="G940" s="191">
        <f>Factures!B954</f>
        <v>0</v>
      </c>
      <c r="H940" s="194">
        <f>Factures!F954</f>
        <v>0</v>
      </c>
      <c r="I940" s="34">
        <f>Factures!N954</f>
        <v>0</v>
      </c>
      <c r="J940" s="198"/>
      <c r="K940" s="192">
        <f>Factures!O954</f>
        <v>0</v>
      </c>
      <c r="L940" s="192"/>
      <c r="M940" s="198">
        <f ca="1">Factures!B$13</f>
        <v>46067</v>
      </c>
      <c r="N940" s="193" t="str">
        <f>Factures!A$11</f>
        <v>Facture</v>
      </c>
      <c r="O940" s="192"/>
      <c r="P940" s="192"/>
      <c r="Q940" s="192"/>
      <c r="R940" s="198"/>
      <c r="S940" s="193"/>
      <c r="T940" s="193"/>
    </row>
    <row r="941" s="179" customFormat="1" hidden="1" spans="1:20">
      <c r="A941" s="193">
        <f>Factures!C955</f>
        <v>0</v>
      </c>
      <c r="B941" s="34"/>
      <c r="C941" s="31">
        <f t="shared" si="14"/>
        <v>1000</v>
      </c>
      <c r="D941" s="34"/>
      <c r="E941" s="34">
        <f>Factures!E955</f>
        <v>0</v>
      </c>
      <c r="F941" s="190">
        <f>Factures!A955</f>
        <v>0</v>
      </c>
      <c r="G941" s="191">
        <f>Factures!B955</f>
        <v>0</v>
      </c>
      <c r="H941" s="194">
        <f>Factures!F955</f>
        <v>0</v>
      </c>
      <c r="I941" s="34">
        <f>Factures!N955</f>
        <v>0</v>
      </c>
      <c r="J941" s="198"/>
      <c r="K941" s="192">
        <f>Factures!O955</f>
        <v>0</v>
      </c>
      <c r="L941" s="192"/>
      <c r="M941" s="198">
        <f ca="1">Factures!B$13</f>
        <v>46067</v>
      </c>
      <c r="N941" s="193" t="str">
        <f>Factures!A$11</f>
        <v>Facture</v>
      </c>
      <c r="O941" s="192"/>
      <c r="P941" s="192"/>
      <c r="Q941" s="192"/>
      <c r="R941" s="198"/>
      <c r="S941" s="193"/>
      <c r="T941" s="193"/>
    </row>
    <row r="942" s="179" customFormat="1" hidden="1" spans="1:20">
      <c r="A942" s="193">
        <f>Factures!C956</f>
        <v>0</v>
      </c>
      <c r="B942" s="34"/>
      <c r="C942" s="31">
        <f t="shared" si="14"/>
        <v>1000</v>
      </c>
      <c r="D942" s="34"/>
      <c r="E942" s="34">
        <f>Factures!E956</f>
        <v>0</v>
      </c>
      <c r="F942" s="190">
        <f>Factures!A956</f>
        <v>0</v>
      </c>
      <c r="G942" s="191">
        <f>Factures!B956</f>
        <v>0</v>
      </c>
      <c r="H942" s="194">
        <f>Factures!F956</f>
        <v>0</v>
      </c>
      <c r="I942" s="34">
        <f>Factures!N956</f>
        <v>0</v>
      </c>
      <c r="J942" s="198"/>
      <c r="K942" s="192">
        <f>Factures!O956</f>
        <v>0</v>
      </c>
      <c r="L942" s="192"/>
      <c r="M942" s="198">
        <f ca="1">Factures!B$13</f>
        <v>46067</v>
      </c>
      <c r="N942" s="193" t="str">
        <f>Factures!A$11</f>
        <v>Facture</v>
      </c>
      <c r="O942" s="192"/>
      <c r="P942" s="192"/>
      <c r="Q942" s="192"/>
      <c r="R942" s="198"/>
      <c r="S942" s="193"/>
      <c r="T942" s="193"/>
    </row>
    <row r="943" s="179" customFormat="1" hidden="1" spans="1:20">
      <c r="A943" s="193">
        <f>Factures!C957</f>
        <v>0</v>
      </c>
      <c r="B943" s="34"/>
      <c r="C943" s="31">
        <f t="shared" si="14"/>
        <v>1000</v>
      </c>
      <c r="D943" s="34"/>
      <c r="E943" s="34">
        <f>Factures!E957</f>
        <v>0</v>
      </c>
      <c r="F943" s="190">
        <f>Factures!A957</f>
        <v>0</v>
      </c>
      <c r="G943" s="191">
        <f>Factures!B957</f>
        <v>0</v>
      </c>
      <c r="H943" s="194">
        <f>Factures!F957</f>
        <v>0</v>
      </c>
      <c r="I943" s="34">
        <f>Factures!N957</f>
        <v>0</v>
      </c>
      <c r="J943" s="198"/>
      <c r="K943" s="192">
        <f>Factures!O957</f>
        <v>0</v>
      </c>
      <c r="L943" s="192"/>
      <c r="M943" s="198">
        <f ca="1">Factures!B$13</f>
        <v>46067</v>
      </c>
      <c r="N943" s="193" t="str">
        <f>Factures!A$11</f>
        <v>Facture</v>
      </c>
      <c r="O943" s="192"/>
      <c r="P943" s="192"/>
      <c r="Q943" s="192"/>
      <c r="R943" s="198"/>
      <c r="S943" s="193"/>
      <c r="T943" s="193"/>
    </row>
    <row r="944" s="179" customFormat="1" hidden="1" spans="1:20">
      <c r="A944" s="193">
        <f>Factures!C958</f>
        <v>0</v>
      </c>
      <c r="B944" s="34"/>
      <c r="C944" s="31">
        <f t="shared" si="14"/>
        <v>1000</v>
      </c>
      <c r="D944" s="34"/>
      <c r="E944" s="34">
        <f>Factures!E958</f>
        <v>0</v>
      </c>
      <c r="F944" s="190">
        <f>Factures!A958</f>
        <v>0</v>
      </c>
      <c r="G944" s="191">
        <f>Factures!B958</f>
        <v>0</v>
      </c>
      <c r="H944" s="194">
        <f>Factures!F958</f>
        <v>0</v>
      </c>
      <c r="I944" s="34">
        <f>Factures!N958</f>
        <v>0</v>
      </c>
      <c r="J944" s="198"/>
      <c r="K944" s="192">
        <f>Factures!O958</f>
        <v>0</v>
      </c>
      <c r="L944" s="192"/>
      <c r="M944" s="198">
        <f ca="1">Factures!B$13</f>
        <v>46067</v>
      </c>
      <c r="N944" s="193" t="str">
        <f>Factures!A$11</f>
        <v>Facture</v>
      </c>
      <c r="O944" s="192"/>
      <c r="P944" s="192"/>
      <c r="Q944" s="192"/>
      <c r="R944" s="198"/>
      <c r="S944" s="193"/>
      <c r="T944" s="193"/>
    </row>
    <row r="945" s="179" customFormat="1" hidden="1" spans="1:20">
      <c r="A945" s="193">
        <f>Factures!C959</f>
        <v>0</v>
      </c>
      <c r="B945" s="34"/>
      <c r="C945" s="31">
        <f t="shared" si="14"/>
        <v>1000</v>
      </c>
      <c r="D945" s="34"/>
      <c r="E945" s="34">
        <f>Factures!E959</f>
        <v>0</v>
      </c>
      <c r="F945" s="190">
        <f>Factures!A959</f>
        <v>0</v>
      </c>
      <c r="G945" s="191">
        <f>Factures!B959</f>
        <v>0</v>
      </c>
      <c r="H945" s="194">
        <f>Factures!F959</f>
        <v>0</v>
      </c>
      <c r="I945" s="34">
        <f>Factures!N959</f>
        <v>0</v>
      </c>
      <c r="J945" s="198"/>
      <c r="K945" s="192">
        <f>Factures!O959</f>
        <v>0</v>
      </c>
      <c r="L945" s="192"/>
      <c r="M945" s="198">
        <f ca="1">Factures!B$13</f>
        <v>46067</v>
      </c>
      <c r="N945" s="193" t="str">
        <f>Factures!A$11</f>
        <v>Facture</v>
      </c>
      <c r="O945" s="192"/>
      <c r="P945" s="192"/>
      <c r="Q945" s="192"/>
      <c r="R945" s="198"/>
      <c r="S945" s="193"/>
      <c r="T945" s="193"/>
    </row>
    <row r="946" s="179" customFormat="1" hidden="1" spans="1:20">
      <c r="A946" s="193">
        <f>Factures!C960</f>
        <v>0</v>
      </c>
      <c r="B946" s="34"/>
      <c r="C946" s="31">
        <f t="shared" si="14"/>
        <v>1000</v>
      </c>
      <c r="D946" s="34"/>
      <c r="E946" s="34">
        <f>Factures!E960</f>
        <v>0</v>
      </c>
      <c r="F946" s="190">
        <f>Factures!A960</f>
        <v>0</v>
      </c>
      <c r="G946" s="191">
        <f>Factures!B960</f>
        <v>0</v>
      </c>
      <c r="H946" s="194">
        <f>Factures!F960</f>
        <v>0</v>
      </c>
      <c r="I946" s="34">
        <f>Factures!N960</f>
        <v>0</v>
      </c>
      <c r="J946" s="198"/>
      <c r="K946" s="192">
        <f>Factures!O960</f>
        <v>0</v>
      </c>
      <c r="L946" s="192"/>
      <c r="M946" s="198">
        <f ca="1">Factures!B$13</f>
        <v>46067</v>
      </c>
      <c r="N946" s="193" t="str">
        <f>Factures!A$11</f>
        <v>Facture</v>
      </c>
      <c r="O946" s="192"/>
      <c r="P946" s="192"/>
      <c r="Q946" s="192"/>
      <c r="R946" s="198"/>
      <c r="S946" s="193"/>
      <c r="T946" s="193"/>
    </row>
    <row r="947" s="179" customFormat="1" hidden="1" spans="1:20">
      <c r="A947" s="193">
        <f>Factures!C961</f>
        <v>0</v>
      </c>
      <c r="B947" s="34"/>
      <c r="C947" s="31">
        <f t="shared" si="14"/>
        <v>1000</v>
      </c>
      <c r="D947" s="34"/>
      <c r="E947" s="34">
        <f>Factures!E961</f>
        <v>0</v>
      </c>
      <c r="F947" s="190">
        <f>Factures!A961</f>
        <v>0</v>
      </c>
      <c r="G947" s="191">
        <f>Factures!B961</f>
        <v>0</v>
      </c>
      <c r="H947" s="194">
        <f>Factures!F961</f>
        <v>0</v>
      </c>
      <c r="I947" s="34">
        <f>Factures!N961</f>
        <v>0</v>
      </c>
      <c r="J947" s="198"/>
      <c r="K947" s="192">
        <f>Factures!O961</f>
        <v>0</v>
      </c>
      <c r="L947" s="192"/>
      <c r="M947" s="198">
        <f ca="1">Factures!B$13</f>
        <v>46067</v>
      </c>
      <c r="N947" s="193" t="str">
        <f>Factures!A$11</f>
        <v>Facture</v>
      </c>
      <c r="O947" s="192"/>
      <c r="P947" s="192"/>
      <c r="Q947" s="192"/>
      <c r="R947" s="198"/>
      <c r="S947" s="193"/>
      <c r="T947" s="193"/>
    </row>
    <row r="948" s="179" customFormat="1" hidden="1" spans="1:20">
      <c r="A948" s="193">
        <f>Factures!C962</f>
        <v>0</v>
      </c>
      <c r="B948" s="34"/>
      <c r="C948" s="31">
        <f t="shared" si="14"/>
        <v>1000</v>
      </c>
      <c r="D948" s="34"/>
      <c r="E948" s="34">
        <f>Factures!E962</f>
        <v>0</v>
      </c>
      <c r="F948" s="190">
        <f>Factures!A962</f>
        <v>0</v>
      </c>
      <c r="G948" s="191">
        <f>Factures!B962</f>
        <v>0</v>
      </c>
      <c r="H948" s="194">
        <f>Factures!F962</f>
        <v>0</v>
      </c>
      <c r="I948" s="34">
        <f>Factures!N962</f>
        <v>0</v>
      </c>
      <c r="J948" s="198"/>
      <c r="K948" s="192">
        <f>Factures!O962</f>
        <v>0</v>
      </c>
      <c r="L948" s="192"/>
      <c r="M948" s="198">
        <f ca="1">Factures!B$13</f>
        <v>46067</v>
      </c>
      <c r="N948" s="193" t="str">
        <f>Factures!A$11</f>
        <v>Facture</v>
      </c>
      <c r="O948" s="192"/>
      <c r="P948" s="192"/>
      <c r="Q948" s="192"/>
      <c r="R948" s="198"/>
      <c r="S948" s="193"/>
      <c r="T948" s="193"/>
    </row>
    <row r="949" s="179" customFormat="1" hidden="1" spans="1:20">
      <c r="A949" s="193">
        <f>Factures!C963</f>
        <v>0</v>
      </c>
      <c r="B949" s="34"/>
      <c r="C949" s="31">
        <f t="shared" si="14"/>
        <v>1000</v>
      </c>
      <c r="D949" s="34"/>
      <c r="E949" s="34">
        <f>Factures!E963</f>
        <v>0</v>
      </c>
      <c r="F949" s="190">
        <f>Factures!A963</f>
        <v>0</v>
      </c>
      <c r="G949" s="191">
        <f>Factures!B963</f>
        <v>0</v>
      </c>
      <c r="H949" s="194">
        <f>Factures!F963</f>
        <v>0</v>
      </c>
      <c r="I949" s="34">
        <f>Factures!N963</f>
        <v>0</v>
      </c>
      <c r="J949" s="198"/>
      <c r="K949" s="192">
        <f>Factures!O963</f>
        <v>0</v>
      </c>
      <c r="L949" s="192"/>
      <c r="M949" s="198">
        <f ca="1">Factures!B$13</f>
        <v>46067</v>
      </c>
      <c r="N949" s="193" t="str">
        <f>Factures!A$11</f>
        <v>Facture</v>
      </c>
      <c r="O949" s="192"/>
      <c r="P949" s="192"/>
      <c r="Q949" s="192"/>
      <c r="R949" s="198"/>
      <c r="S949" s="193"/>
      <c r="T949" s="193"/>
    </row>
    <row r="950" s="179" customFormat="1" hidden="1" spans="1:20">
      <c r="A950" s="193">
        <f>Factures!C964</f>
        <v>0</v>
      </c>
      <c r="B950" s="34"/>
      <c r="C950" s="31">
        <f t="shared" si="14"/>
        <v>1000</v>
      </c>
      <c r="D950" s="34"/>
      <c r="E950" s="34">
        <f>Factures!E964</f>
        <v>0</v>
      </c>
      <c r="F950" s="190">
        <f>Factures!A964</f>
        <v>0</v>
      </c>
      <c r="G950" s="191">
        <f>Factures!B964</f>
        <v>0</v>
      </c>
      <c r="H950" s="194">
        <f>Factures!F964</f>
        <v>0</v>
      </c>
      <c r="I950" s="34">
        <f>Factures!N964</f>
        <v>0</v>
      </c>
      <c r="J950" s="198"/>
      <c r="K950" s="192">
        <f>Factures!O964</f>
        <v>0</v>
      </c>
      <c r="L950" s="192"/>
      <c r="M950" s="198">
        <f ca="1">Factures!B$13</f>
        <v>46067</v>
      </c>
      <c r="N950" s="193" t="str">
        <f>Factures!A$11</f>
        <v>Facture</v>
      </c>
      <c r="O950" s="192"/>
      <c r="P950" s="192"/>
      <c r="Q950" s="192"/>
      <c r="R950" s="198"/>
      <c r="S950" s="193"/>
      <c r="T950" s="193"/>
    </row>
    <row r="951" s="179" customFormat="1" hidden="1" spans="1:20">
      <c r="A951" s="193">
        <f>Factures!C965</f>
        <v>0</v>
      </c>
      <c r="B951" s="34"/>
      <c r="C951" s="31">
        <f t="shared" si="14"/>
        <v>1000</v>
      </c>
      <c r="D951" s="34"/>
      <c r="E951" s="34">
        <f>Factures!E965</f>
        <v>0</v>
      </c>
      <c r="F951" s="190">
        <f>Factures!A965</f>
        <v>0</v>
      </c>
      <c r="G951" s="191">
        <f>Factures!B965</f>
        <v>0</v>
      </c>
      <c r="H951" s="194">
        <f>Factures!F965</f>
        <v>0</v>
      </c>
      <c r="I951" s="34">
        <f>Factures!N965</f>
        <v>0</v>
      </c>
      <c r="J951" s="198"/>
      <c r="K951" s="192">
        <f>Factures!O965</f>
        <v>0</v>
      </c>
      <c r="L951" s="192"/>
      <c r="M951" s="198">
        <f ca="1">Factures!B$13</f>
        <v>46067</v>
      </c>
      <c r="N951" s="193" t="str">
        <f>Factures!A$11</f>
        <v>Facture</v>
      </c>
      <c r="O951" s="192"/>
      <c r="P951" s="192"/>
      <c r="Q951" s="192"/>
      <c r="R951" s="198"/>
      <c r="S951" s="193"/>
      <c r="T951" s="193"/>
    </row>
    <row r="952" s="179" customFormat="1" hidden="1" spans="1:20">
      <c r="A952" s="193">
        <f>Factures!C966</f>
        <v>0</v>
      </c>
      <c r="B952" s="34"/>
      <c r="C952" s="31">
        <f t="shared" si="14"/>
        <v>1000</v>
      </c>
      <c r="D952" s="34"/>
      <c r="E952" s="34">
        <f>Factures!E966</f>
        <v>0</v>
      </c>
      <c r="F952" s="190">
        <f>Factures!A966</f>
        <v>0</v>
      </c>
      <c r="G952" s="191">
        <f>Factures!B966</f>
        <v>0</v>
      </c>
      <c r="H952" s="194">
        <f>Factures!F966</f>
        <v>0</v>
      </c>
      <c r="I952" s="34">
        <f>Factures!N966</f>
        <v>0</v>
      </c>
      <c r="J952" s="198"/>
      <c r="K952" s="192">
        <f>Factures!O966</f>
        <v>0</v>
      </c>
      <c r="L952" s="192"/>
      <c r="M952" s="198">
        <f ca="1">Factures!B$13</f>
        <v>46067</v>
      </c>
      <c r="N952" s="193" t="str">
        <f>Factures!A$11</f>
        <v>Facture</v>
      </c>
      <c r="O952" s="192"/>
      <c r="P952" s="192"/>
      <c r="Q952" s="192"/>
      <c r="R952" s="198"/>
      <c r="S952" s="193"/>
      <c r="T952" s="193"/>
    </row>
    <row r="953" s="179" customFormat="1" hidden="1" spans="1:20">
      <c r="A953" s="193">
        <f>Factures!C967</f>
        <v>0</v>
      </c>
      <c r="B953" s="34"/>
      <c r="C953" s="31">
        <f t="shared" si="14"/>
        <v>1000</v>
      </c>
      <c r="D953" s="34"/>
      <c r="E953" s="34">
        <f>Factures!E967</f>
        <v>0</v>
      </c>
      <c r="F953" s="190">
        <f>Factures!A967</f>
        <v>0</v>
      </c>
      <c r="G953" s="191">
        <f>Factures!B967</f>
        <v>0</v>
      </c>
      <c r="H953" s="194">
        <f>Factures!F967</f>
        <v>0</v>
      </c>
      <c r="I953" s="34">
        <f>Factures!N967</f>
        <v>0</v>
      </c>
      <c r="J953" s="198"/>
      <c r="K953" s="192">
        <f>Factures!O967</f>
        <v>0</v>
      </c>
      <c r="L953" s="192"/>
      <c r="M953" s="198">
        <f ca="1">Factures!B$13</f>
        <v>46067</v>
      </c>
      <c r="N953" s="193" t="str">
        <f>Factures!A$11</f>
        <v>Facture</v>
      </c>
      <c r="O953" s="192"/>
      <c r="P953" s="192"/>
      <c r="Q953" s="192"/>
      <c r="R953" s="198"/>
      <c r="S953" s="193"/>
      <c r="T953" s="193"/>
    </row>
    <row r="954" s="179" customFormat="1" hidden="1" spans="1:20">
      <c r="A954" s="193">
        <f>Factures!C968</f>
        <v>0</v>
      </c>
      <c r="B954" s="34"/>
      <c r="C954" s="31">
        <f t="shared" si="14"/>
        <v>1000</v>
      </c>
      <c r="D954" s="34"/>
      <c r="E954" s="34">
        <f>Factures!E968</f>
        <v>0</v>
      </c>
      <c r="F954" s="190">
        <f>Factures!A968</f>
        <v>0</v>
      </c>
      <c r="G954" s="191">
        <f>Factures!B968</f>
        <v>0</v>
      </c>
      <c r="H954" s="194">
        <f>Factures!F968</f>
        <v>0</v>
      </c>
      <c r="I954" s="34">
        <f>Factures!N968</f>
        <v>0</v>
      </c>
      <c r="J954" s="198"/>
      <c r="K954" s="192">
        <f>Factures!O968</f>
        <v>0</v>
      </c>
      <c r="L954" s="192"/>
      <c r="M954" s="198">
        <f ca="1">Factures!B$13</f>
        <v>46067</v>
      </c>
      <c r="N954" s="193" t="str">
        <f>Factures!A$11</f>
        <v>Facture</v>
      </c>
      <c r="O954" s="192"/>
      <c r="P954" s="192"/>
      <c r="Q954" s="192"/>
      <c r="R954" s="198"/>
      <c r="S954" s="193"/>
      <c r="T954" s="193"/>
    </row>
    <row r="955" s="179" customFormat="1" hidden="1" spans="1:20">
      <c r="A955" s="193">
        <f>Factures!C969</f>
        <v>0</v>
      </c>
      <c r="B955" s="34"/>
      <c r="C955" s="31">
        <f t="shared" si="14"/>
        <v>1000</v>
      </c>
      <c r="D955" s="34"/>
      <c r="E955" s="34">
        <f>Factures!E969</f>
        <v>0</v>
      </c>
      <c r="F955" s="190">
        <f>Factures!A969</f>
        <v>0</v>
      </c>
      <c r="G955" s="191">
        <f>Factures!B969</f>
        <v>0</v>
      </c>
      <c r="H955" s="194">
        <f>Factures!F969</f>
        <v>0</v>
      </c>
      <c r="I955" s="34">
        <f>Factures!N969</f>
        <v>0</v>
      </c>
      <c r="J955" s="198"/>
      <c r="K955" s="192">
        <f>Factures!O969</f>
        <v>0</v>
      </c>
      <c r="L955" s="192"/>
      <c r="M955" s="198">
        <f ca="1">Factures!B$13</f>
        <v>46067</v>
      </c>
      <c r="N955" s="193" t="str">
        <f>Factures!A$11</f>
        <v>Facture</v>
      </c>
      <c r="O955" s="192"/>
      <c r="P955" s="192"/>
      <c r="Q955" s="192"/>
      <c r="R955" s="198"/>
      <c r="S955" s="193"/>
      <c r="T955" s="193"/>
    </row>
    <row r="956" s="179" customFormat="1" hidden="1" spans="1:20">
      <c r="A956" s="193">
        <f>Factures!C970</f>
        <v>0</v>
      </c>
      <c r="B956" s="34"/>
      <c r="C956" s="31">
        <f t="shared" si="14"/>
        <v>1000</v>
      </c>
      <c r="D956" s="34"/>
      <c r="E956" s="34">
        <f>Factures!E970</f>
        <v>0</v>
      </c>
      <c r="F956" s="190">
        <f>Factures!A970</f>
        <v>0</v>
      </c>
      <c r="G956" s="191">
        <f>Factures!B970</f>
        <v>0</v>
      </c>
      <c r="H956" s="194">
        <f>Factures!F970</f>
        <v>0</v>
      </c>
      <c r="I956" s="34">
        <f>Factures!N970</f>
        <v>0</v>
      </c>
      <c r="J956" s="198"/>
      <c r="K956" s="192">
        <f>Factures!O970</f>
        <v>0</v>
      </c>
      <c r="L956" s="192"/>
      <c r="M956" s="198">
        <f ca="1">Factures!B$13</f>
        <v>46067</v>
      </c>
      <c r="N956" s="193" t="str">
        <f>Factures!A$11</f>
        <v>Facture</v>
      </c>
      <c r="O956" s="192"/>
      <c r="P956" s="192"/>
      <c r="Q956" s="192"/>
      <c r="R956" s="198"/>
      <c r="S956" s="193"/>
      <c r="T956" s="193"/>
    </row>
    <row r="957" s="179" customFormat="1" hidden="1" spans="1:20">
      <c r="A957" s="193">
        <f>Factures!C971</f>
        <v>0</v>
      </c>
      <c r="B957" s="34"/>
      <c r="C957" s="31">
        <f t="shared" si="14"/>
        <v>1000</v>
      </c>
      <c r="D957" s="34"/>
      <c r="E957" s="34">
        <f>Factures!E971</f>
        <v>0</v>
      </c>
      <c r="F957" s="190">
        <f>Factures!A971</f>
        <v>0</v>
      </c>
      <c r="G957" s="191">
        <f>Factures!B971</f>
        <v>0</v>
      </c>
      <c r="H957" s="194">
        <f>Factures!F971</f>
        <v>0</v>
      </c>
      <c r="I957" s="34">
        <f>Factures!N971</f>
        <v>0</v>
      </c>
      <c r="J957" s="198"/>
      <c r="K957" s="192">
        <f>Factures!O971</f>
        <v>0</v>
      </c>
      <c r="L957" s="192"/>
      <c r="M957" s="198">
        <f ca="1">Factures!B$13</f>
        <v>46067</v>
      </c>
      <c r="N957" s="193" t="str">
        <f>Factures!A$11</f>
        <v>Facture</v>
      </c>
      <c r="O957" s="192"/>
      <c r="P957" s="192"/>
      <c r="Q957" s="192"/>
      <c r="R957" s="198"/>
      <c r="S957" s="193"/>
      <c r="T957" s="193"/>
    </row>
    <row r="958" s="179" customFormat="1" hidden="1" spans="1:20">
      <c r="A958" s="193">
        <f>Factures!C972</f>
        <v>0</v>
      </c>
      <c r="B958" s="34"/>
      <c r="C958" s="31">
        <f t="shared" si="14"/>
        <v>1000</v>
      </c>
      <c r="D958" s="34"/>
      <c r="E958" s="34">
        <f>Factures!E972</f>
        <v>0</v>
      </c>
      <c r="F958" s="190">
        <f>Factures!A972</f>
        <v>0</v>
      </c>
      <c r="G958" s="191">
        <f>Factures!B972</f>
        <v>0</v>
      </c>
      <c r="H958" s="194">
        <f>Factures!F972</f>
        <v>0</v>
      </c>
      <c r="I958" s="34">
        <f>Factures!N972</f>
        <v>0</v>
      </c>
      <c r="J958" s="198"/>
      <c r="K958" s="192">
        <f>Factures!O972</f>
        <v>0</v>
      </c>
      <c r="L958" s="192"/>
      <c r="M958" s="198">
        <f ca="1">Factures!B$13</f>
        <v>46067</v>
      </c>
      <c r="N958" s="193" t="str">
        <f>Factures!A$11</f>
        <v>Facture</v>
      </c>
      <c r="O958" s="192"/>
      <c r="P958" s="192"/>
      <c r="Q958" s="192"/>
      <c r="R958" s="198"/>
      <c r="S958" s="193"/>
      <c r="T958" s="193"/>
    </row>
    <row r="959" s="179" customFormat="1" hidden="1" spans="1:20">
      <c r="A959" s="193">
        <f>Factures!C973</f>
        <v>0</v>
      </c>
      <c r="B959" s="34"/>
      <c r="C959" s="31">
        <f t="shared" si="14"/>
        <v>1000</v>
      </c>
      <c r="D959" s="34"/>
      <c r="E959" s="34">
        <f>Factures!E973</f>
        <v>0</v>
      </c>
      <c r="F959" s="190">
        <f>Factures!A973</f>
        <v>0</v>
      </c>
      <c r="G959" s="191">
        <f>Factures!B973</f>
        <v>0</v>
      </c>
      <c r="H959" s="194">
        <f>Factures!F973</f>
        <v>0</v>
      </c>
      <c r="I959" s="34">
        <f>Factures!N973</f>
        <v>0</v>
      </c>
      <c r="J959" s="198"/>
      <c r="K959" s="192">
        <f>Factures!O973</f>
        <v>0</v>
      </c>
      <c r="L959" s="192"/>
      <c r="M959" s="198">
        <f ca="1">Factures!B$13</f>
        <v>46067</v>
      </c>
      <c r="N959" s="193" t="str">
        <f>Factures!A$11</f>
        <v>Facture</v>
      </c>
      <c r="O959" s="192"/>
      <c r="P959" s="192"/>
      <c r="Q959" s="192"/>
      <c r="R959" s="198"/>
      <c r="S959" s="193"/>
      <c r="T959" s="193"/>
    </row>
    <row r="960" s="179" customFormat="1" hidden="1" spans="1:20">
      <c r="A960" s="193">
        <f>Factures!C974</f>
        <v>0</v>
      </c>
      <c r="B960" s="34"/>
      <c r="C960" s="31">
        <f t="shared" si="14"/>
        <v>1000</v>
      </c>
      <c r="D960" s="34"/>
      <c r="E960" s="34">
        <f>Factures!E974</f>
        <v>0</v>
      </c>
      <c r="F960" s="190">
        <f>Factures!A974</f>
        <v>0</v>
      </c>
      <c r="G960" s="191">
        <f>Factures!B974</f>
        <v>0</v>
      </c>
      <c r="H960" s="194">
        <f>Factures!F974</f>
        <v>0</v>
      </c>
      <c r="I960" s="34">
        <f>Factures!N974</f>
        <v>0</v>
      </c>
      <c r="J960" s="198"/>
      <c r="K960" s="192">
        <f>Factures!O974</f>
        <v>0</v>
      </c>
      <c r="L960" s="192"/>
      <c r="M960" s="198">
        <f ca="1">Factures!B$13</f>
        <v>46067</v>
      </c>
      <c r="N960" s="193" t="str">
        <f>Factures!A$11</f>
        <v>Facture</v>
      </c>
      <c r="O960" s="192"/>
      <c r="P960" s="192"/>
      <c r="Q960" s="192"/>
      <c r="R960" s="198"/>
      <c r="S960" s="193"/>
      <c r="T960" s="193"/>
    </row>
    <row r="961" s="179" customFormat="1" hidden="1" spans="1:20">
      <c r="A961" s="193">
        <f>Factures!C975</f>
        <v>0</v>
      </c>
      <c r="B961" s="34"/>
      <c r="C961" s="31">
        <f t="shared" si="14"/>
        <v>1000</v>
      </c>
      <c r="D961" s="34"/>
      <c r="E961" s="34">
        <f>Factures!E975</f>
        <v>0</v>
      </c>
      <c r="F961" s="190">
        <f>Factures!A975</f>
        <v>0</v>
      </c>
      <c r="G961" s="191">
        <f>Factures!B975</f>
        <v>0</v>
      </c>
      <c r="H961" s="194">
        <f>Factures!F975</f>
        <v>0</v>
      </c>
      <c r="I961" s="34">
        <f>Factures!N975</f>
        <v>0</v>
      </c>
      <c r="J961" s="198"/>
      <c r="K961" s="192">
        <f>Factures!O975</f>
        <v>0</v>
      </c>
      <c r="L961" s="192"/>
      <c r="M961" s="198">
        <f ca="1">Factures!B$13</f>
        <v>46067</v>
      </c>
      <c r="N961" s="193" t="str">
        <f>Factures!A$11</f>
        <v>Facture</v>
      </c>
      <c r="O961" s="192"/>
      <c r="P961" s="192"/>
      <c r="Q961" s="192"/>
      <c r="R961" s="198"/>
      <c r="S961" s="193"/>
      <c r="T961" s="193"/>
    </row>
    <row r="962" s="179" customFormat="1" hidden="1" spans="1:20">
      <c r="A962" s="193">
        <f>Factures!C976</f>
        <v>0</v>
      </c>
      <c r="B962" s="34"/>
      <c r="C962" s="31">
        <f t="shared" si="14"/>
        <v>1000</v>
      </c>
      <c r="D962" s="34"/>
      <c r="E962" s="34">
        <f>Factures!E976</f>
        <v>0</v>
      </c>
      <c r="F962" s="190">
        <f>Factures!A976</f>
        <v>0</v>
      </c>
      <c r="G962" s="191">
        <f>Factures!B976</f>
        <v>0</v>
      </c>
      <c r="H962" s="194">
        <f>Factures!F976</f>
        <v>0</v>
      </c>
      <c r="I962" s="34">
        <f>Factures!N976</f>
        <v>0</v>
      </c>
      <c r="J962" s="198"/>
      <c r="K962" s="192">
        <f>Factures!O976</f>
        <v>0</v>
      </c>
      <c r="L962" s="192"/>
      <c r="M962" s="198">
        <f ca="1">Factures!B$13</f>
        <v>46067</v>
      </c>
      <c r="N962" s="193" t="str">
        <f>Factures!A$11</f>
        <v>Facture</v>
      </c>
      <c r="O962" s="192"/>
      <c r="P962" s="192"/>
      <c r="Q962" s="192"/>
      <c r="R962" s="198"/>
      <c r="S962" s="193"/>
      <c r="T962" s="193"/>
    </row>
    <row r="963" s="179" customFormat="1" hidden="1" spans="1:20">
      <c r="A963" s="193">
        <f>Factures!C977</f>
        <v>0</v>
      </c>
      <c r="B963" s="34"/>
      <c r="C963" s="31">
        <f t="shared" ref="C963:C1003" si="15">C$2</f>
        <v>1000</v>
      </c>
      <c r="D963" s="34"/>
      <c r="E963" s="34">
        <f>Factures!E977</f>
        <v>0</v>
      </c>
      <c r="F963" s="190">
        <f>Factures!A977</f>
        <v>0</v>
      </c>
      <c r="G963" s="191">
        <f>Factures!B977</f>
        <v>0</v>
      </c>
      <c r="H963" s="194">
        <f>Factures!F977</f>
        <v>0</v>
      </c>
      <c r="I963" s="34">
        <f>Factures!N977</f>
        <v>0</v>
      </c>
      <c r="J963" s="198"/>
      <c r="K963" s="192">
        <f>Factures!O977</f>
        <v>0</v>
      </c>
      <c r="L963" s="192"/>
      <c r="M963" s="198">
        <f ca="1">Factures!B$13</f>
        <v>46067</v>
      </c>
      <c r="N963" s="193" t="str">
        <f>Factures!A$11</f>
        <v>Facture</v>
      </c>
      <c r="O963" s="192"/>
      <c r="P963" s="192"/>
      <c r="Q963" s="192"/>
      <c r="R963" s="198"/>
      <c r="S963" s="193"/>
      <c r="T963" s="193"/>
    </row>
    <row r="964" s="179" customFormat="1" hidden="1" spans="1:20">
      <c r="A964" s="193">
        <f>Factures!C978</f>
        <v>0</v>
      </c>
      <c r="B964" s="34"/>
      <c r="C964" s="31">
        <f t="shared" si="15"/>
        <v>1000</v>
      </c>
      <c r="D964" s="34"/>
      <c r="E964" s="34">
        <f>Factures!E978</f>
        <v>0</v>
      </c>
      <c r="F964" s="190">
        <f>Factures!A978</f>
        <v>0</v>
      </c>
      <c r="G964" s="191">
        <f>Factures!B978</f>
        <v>0</v>
      </c>
      <c r="H964" s="194">
        <f>Factures!F978</f>
        <v>0</v>
      </c>
      <c r="I964" s="34">
        <f>Factures!N978</f>
        <v>0</v>
      </c>
      <c r="J964" s="198"/>
      <c r="K964" s="192">
        <f>Factures!O978</f>
        <v>0</v>
      </c>
      <c r="L964" s="192"/>
      <c r="M964" s="198">
        <f ca="1">Factures!B$13</f>
        <v>46067</v>
      </c>
      <c r="N964" s="193" t="str">
        <f>Factures!A$11</f>
        <v>Facture</v>
      </c>
      <c r="O964" s="192"/>
      <c r="P964" s="192"/>
      <c r="Q964" s="192"/>
      <c r="R964" s="198"/>
      <c r="S964" s="193"/>
      <c r="T964" s="193"/>
    </row>
    <row r="965" s="179" customFormat="1" hidden="1" spans="1:20">
      <c r="A965" s="193">
        <f>Factures!C979</f>
        <v>0</v>
      </c>
      <c r="B965" s="34"/>
      <c r="C965" s="31">
        <f t="shared" si="15"/>
        <v>1000</v>
      </c>
      <c r="D965" s="34"/>
      <c r="E965" s="34">
        <f>Factures!E979</f>
        <v>0</v>
      </c>
      <c r="F965" s="190">
        <f>Factures!A979</f>
        <v>0</v>
      </c>
      <c r="G965" s="191">
        <f>Factures!B979</f>
        <v>0</v>
      </c>
      <c r="H965" s="194">
        <f>Factures!F979</f>
        <v>0</v>
      </c>
      <c r="I965" s="34">
        <f>Factures!N979</f>
        <v>0</v>
      </c>
      <c r="J965" s="198"/>
      <c r="K965" s="192">
        <f>Factures!O979</f>
        <v>0</v>
      </c>
      <c r="L965" s="192"/>
      <c r="M965" s="198">
        <f ca="1">Factures!B$13</f>
        <v>46067</v>
      </c>
      <c r="N965" s="193" t="str">
        <f>Factures!A$11</f>
        <v>Facture</v>
      </c>
      <c r="O965" s="192"/>
      <c r="P965" s="192"/>
      <c r="Q965" s="192"/>
      <c r="R965" s="198"/>
      <c r="S965" s="193"/>
      <c r="T965" s="193"/>
    </row>
    <row r="966" s="179" customFormat="1" hidden="1" spans="1:20">
      <c r="A966" s="193">
        <f>Factures!C980</f>
        <v>0</v>
      </c>
      <c r="B966" s="34"/>
      <c r="C966" s="31">
        <f t="shared" si="15"/>
        <v>1000</v>
      </c>
      <c r="D966" s="34"/>
      <c r="E966" s="34">
        <f>Factures!E980</f>
        <v>0</v>
      </c>
      <c r="F966" s="190">
        <f>Factures!A980</f>
        <v>0</v>
      </c>
      <c r="G966" s="191">
        <f>Factures!B980</f>
        <v>0</v>
      </c>
      <c r="H966" s="194">
        <f>Factures!F980</f>
        <v>0</v>
      </c>
      <c r="I966" s="34">
        <f>Factures!N980</f>
        <v>0</v>
      </c>
      <c r="J966" s="198"/>
      <c r="K966" s="192">
        <f>Factures!O980</f>
        <v>0</v>
      </c>
      <c r="L966" s="192"/>
      <c r="M966" s="198">
        <f ca="1">Factures!B$13</f>
        <v>46067</v>
      </c>
      <c r="N966" s="193" t="str">
        <f>Factures!A$11</f>
        <v>Facture</v>
      </c>
      <c r="O966" s="192"/>
      <c r="P966" s="192"/>
      <c r="Q966" s="192"/>
      <c r="R966" s="198"/>
      <c r="S966" s="193"/>
      <c r="T966" s="193"/>
    </row>
    <row r="967" s="179" customFormat="1" hidden="1" spans="1:20">
      <c r="A967" s="193">
        <f>Factures!C981</f>
        <v>0</v>
      </c>
      <c r="B967" s="34"/>
      <c r="C967" s="31">
        <f t="shared" si="15"/>
        <v>1000</v>
      </c>
      <c r="D967" s="34"/>
      <c r="E967" s="34">
        <f>Factures!E981</f>
        <v>0</v>
      </c>
      <c r="F967" s="190">
        <f>Factures!A981</f>
        <v>0</v>
      </c>
      <c r="G967" s="191">
        <f>Factures!B981</f>
        <v>0</v>
      </c>
      <c r="H967" s="194">
        <f>Factures!F981</f>
        <v>0</v>
      </c>
      <c r="I967" s="34">
        <f>Factures!N981</f>
        <v>0</v>
      </c>
      <c r="J967" s="198"/>
      <c r="K967" s="192">
        <f>Factures!O981</f>
        <v>0</v>
      </c>
      <c r="L967" s="192"/>
      <c r="M967" s="198">
        <f ca="1">Factures!B$13</f>
        <v>46067</v>
      </c>
      <c r="N967" s="193" t="str">
        <f>Factures!A$11</f>
        <v>Facture</v>
      </c>
      <c r="O967" s="192"/>
      <c r="P967" s="192"/>
      <c r="Q967" s="192"/>
      <c r="R967" s="198"/>
      <c r="S967" s="193"/>
      <c r="T967" s="193"/>
    </row>
    <row r="968" s="179" customFormat="1" hidden="1" spans="1:20">
      <c r="A968" s="193">
        <f>Factures!C982</f>
        <v>0</v>
      </c>
      <c r="B968" s="34"/>
      <c r="C968" s="31">
        <f t="shared" si="15"/>
        <v>1000</v>
      </c>
      <c r="D968" s="34"/>
      <c r="E968" s="34">
        <f>Factures!E982</f>
        <v>0</v>
      </c>
      <c r="F968" s="190">
        <f>Factures!A982</f>
        <v>0</v>
      </c>
      <c r="G968" s="191">
        <f>Factures!B982</f>
        <v>0</v>
      </c>
      <c r="H968" s="194">
        <f>Factures!F982</f>
        <v>0</v>
      </c>
      <c r="I968" s="34">
        <f>Factures!N982</f>
        <v>0</v>
      </c>
      <c r="J968" s="198"/>
      <c r="K968" s="192">
        <f>Factures!O982</f>
        <v>0</v>
      </c>
      <c r="L968" s="192"/>
      <c r="M968" s="198">
        <f ca="1">Factures!B$13</f>
        <v>46067</v>
      </c>
      <c r="N968" s="193" t="str">
        <f>Factures!A$11</f>
        <v>Facture</v>
      </c>
      <c r="O968" s="192"/>
      <c r="P968" s="192"/>
      <c r="Q968" s="192"/>
      <c r="R968" s="198"/>
      <c r="S968" s="193"/>
      <c r="T968" s="193"/>
    </row>
    <row r="969" s="179" customFormat="1" hidden="1" spans="1:20">
      <c r="A969" s="193">
        <f>Factures!C983</f>
        <v>0</v>
      </c>
      <c r="B969" s="34"/>
      <c r="C969" s="31">
        <f t="shared" si="15"/>
        <v>1000</v>
      </c>
      <c r="D969" s="34"/>
      <c r="E969" s="34">
        <f>Factures!E983</f>
        <v>0</v>
      </c>
      <c r="F969" s="190">
        <f>Factures!A983</f>
        <v>0</v>
      </c>
      <c r="G969" s="191">
        <f>Factures!B983</f>
        <v>0</v>
      </c>
      <c r="H969" s="194">
        <f>Factures!F983</f>
        <v>0</v>
      </c>
      <c r="I969" s="34">
        <f>Factures!N983</f>
        <v>0</v>
      </c>
      <c r="J969" s="198"/>
      <c r="K969" s="192">
        <f>Factures!O983</f>
        <v>0</v>
      </c>
      <c r="L969" s="192"/>
      <c r="M969" s="198">
        <f ca="1">Factures!B$13</f>
        <v>46067</v>
      </c>
      <c r="N969" s="193" t="str">
        <f>Factures!A$11</f>
        <v>Facture</v>
      </c>
      <c r="O969" s="192"/>
      <c r="P969" s="192"/>
      <c r="Q969" s="192"/>
      <c r="R969" s="198"/>
      <c r="S969" s="193"/>
      <c r="T969" s="193"/>
    </row>
    <row r="970" s="179" customFormat="1" hidden="1" spans="1:20">
      <c r="A970" s="193">
        <f>Factures!C984</f>
        <v>0</v>
      </c>
      <c r="B970" s="34"/>
      <c r="C970" s="31">
        <f t="shared" si="15"/>
        <v>1000</v>
      </c>
      <c r="D970" s="34"/>
      <c r="E970" s="34">
        <f>Factures!E984</f>
        <v>0</v>
      </c>
      <c r="F970" s="190">
        <f>Factures!A984</f>
        <v>0</v>
      </c>
      <c r="G970" s="191">
        <f>Factures!B984</f>
        <v>0</v>
      </c>
      <c r="H970" s="194">
        <f>Factures!F984</f>
        <v>0</v>
      </c>
      <c r="I970" s="34">
        <f>Factures!N984</f>
        <v>0</v>
      </c>
      <c r="J970" s="198"/>
      <c r="K970" s="192">
        <f>Factures!O984</f>
        <v>0</v>
      </c>
      <c r="L970" s="192"/>
      <c r="M970" s="198">
        <f ca="1">Factures!B$13</f>
        <v>46067</v>
      </c>
      <c r="N970" s="193" t="str">
        <f>Factures!A$11</f>
        <v>Facture</v>
      </c>
      <c r="O970" s="192"/>
      <c r="P970" s="192"/>
      <c r="Q970" s="192"/>
      <c r="R970" s="198"/>
      <c r="S970" s="193"/>
      <c r="T970" s="193"/>
    </row>
    <row r="971" s="179" customFormat="1" hidden="1" spans="1:20">
      <c r="A971" s="193">
        <f>Factures!C985</f>
        <v>0</v>
      </c>
      <c r="B971" s="34"/>
      <c r="C971" s="31">
        <f t="shared" si="15"/>
        <v>1000</v>
      </c>
      <c r="D971" s="34"/>
      <c r="E971" s="34">
        <f>Factures!E985</f>
        <v>0</v>
      </c>
      <c r="F971" s="190">
        <f>Factures!A985</f>
        <v>0</v>
      </c>
      <c r="G971" s="191">
        <f>Factures!B985</f>
        <v>0</v>
      </c>
      <c r="H971" s="194">
        <f>Factures!F985</f>
        <v>0</v>
      </c>
      <c r="I971" s="34">
        <f>Factures!N985</f>
        <v>0</v>
      </c>
      <c r="J971" s="198"/>
      <c r="K971" s="192">
        <f>Factures!O985</f>
        <v>0</v>
      </c>
      <c r="L971" s="192"/>
      <c r="M971" s="198">
        <f ca="1">Factures!B$13</f>
        <v>46067</v>
      </c>
      <c r="N971" s="193" t="str">
        <f>Factures!A$11</f>
        <v>Facture</v>
      </c>
      <c r="O971" s="192"/>
      <c r="P971" s="192"/>
      <c r="Q971" s="192"/>
      <c r="R971" s="198"/>
      <c r="S971" s="193"/>
      <c r="T971" s="193"/>
    </row>
    <row r="972" s="179" customFormat="1" hidden="1" spans="1:20">
      <c r="A972" s="193">
        <f>Factures!C986</f>
        <v>0</v>
      </c>
      <c r="B972" s="34"/>
      <c r="C972" s="31">
        <f t="shared" si="15"/>
        <v>1000</v>
      </c>
      <c r="D972" s="34"/>
      <c r="E972" s="34">
        <f>Factures!E986</f>
        <v>0</v>
      </c>
      <c r="F972" s="190">
        <f>Factures!A986</f>
        <v>0</v>
      </c>
      <c r="G972" s="191">
        <f>Factures!B986</f>
        <v>0</v>
      </c>
      <c r="H972" s="194">
        <f>Factures!F986</f>
        <v>0</v>
      </c>
      <c r="I972" s="34">
        <f>Factures!N986</f>
        <v>0</v>
      </c>
      <c r="J972" s="198"/>
      <c r="K972" s="192">
        <f>Factures!O986</f>
        <v>0</v>
      </c>
      <c r="L972" s="192"/>
      <c r="M972" s="198">
        <f ca="1">Factures!B$13</f>
        <v>46067</v>
      </c>
      <c r="N972" s="193" t="str">
        <f>Factures!A$11</f>
        <v>Facture</v>
      </c>
      <c r="O972" s="192"/>
      <c r="P972" s="192"/>
      <c r="Q972" s="192"/>
      <c r="R972" s="198"/>
      <c r="S972" s="193"/>
      <c r="T972" s="193"/>
    </row>
    <row r="973" s="179" customFormat="1" hidden="1" spans="1:20">
      <c r="A973" s="193">
        <f>Factures!C987</f>
        <v>0</v>
      </c>
      <c r="B973" s="34"/>
      <c r="C973" s="31">
        <f t="shared" si="15"/>
        <v>1000</v>
      </c>
      <c r="D973" s="34"/>
      <c r="E973" s="34">
        <f>Factures!E987</f>
        <v>0</v>
      </c>
      <c r="F973" s="190">
        <f>Factures!A987</f>
        <v>0</v>
      </c>
      <c r="G973" s="191">
        <f>Factures!B987</f>
        <v>0</v>
      </c>
      <c r="H973" s="194">
        <f>Factures!F987</f>
        <v>0</v>
      </c>
      <c r="I973" s="34">
        <f>Factures!N987</f>
        <v>0</v>
      </c>
      <c r="J973" s="198"/>
      <c r="K973" s="192">
        <f>Factures!O987</f>
        <v>0</v>
      </c>
      <c r="L973" s="192"/>
      <c r="M973" s="198">
        <f ca="1">Factures!B$13</f>
        <v>46067</v>
      </c>
      <c r="N973" s="193" t="str">
        <f>Factures!A$11</f>
        <v>Facture</v>
      </c>
      <c r="O973" s="192"/>
      <c r="P973" s="192"/>
      <c r="Q973" s="192"/>
      <c r="R973" s="198"/>
      <c r="S973" s="193"/>
      <c r="T973" s="193"/>
    </row>
    <row r="974" s="179" customFormat="1" hidden="1" spans="1:20">
      <c r="A974" s="193">
        <f>Factures!C988</f>
        <v>0</v>
      </c>
      <c r="B974" s="34"/>
      <c r="C974" s="31">
        <f t="shared" si="15"/>
        <v>1000</v>
      </c>
      <c r="D974" s="34"/>
      <c r="E974" s="34">
        <f>Factures!E988</f>
        <v>0</v>
      </c>
      <c r="F974" s="190">
        <f>Factures!A988</f>
        <v>0</v>
      </c>
      <c r="G974" s="191">
        <f>Factures!B988</f>
        <v>0</v>
      </c>
      <c r="H974" s="194">
        <f>Factures!F988</f>
        <v>0</v>
      </c>
      <c r="I974" s="34">
        <f>Factures!N988</f>
        <v>0</v>
      </c>
      <c r="J974" s="198"/>
      <c r="K974" s="192">
        <f>Factures!O988</f>
        <v>0</v>
      </c>
      <c r="L974" s="192"/>
      <c r="M974" s="198">
        <f ca="1">Factures!B$13</f>
        <v>46067</v>
      </c>
      <c r="N974" s="193" t="str">
        <f>Factures!A$11</f>
        <v>Facture</v>
      </c>
      <c r="O974" s="192"/>
      <c r="P974" s="192"/>
      <c r="Q974" s="192"/>
      <c r="R974" s="198"/>
      <c r="S974" s="193"/>
      <c r="T974" s="193"/>
    </row>
    <row r="975" s="179" customFormat="1" hidden="1" spans="1:20">
      <c r="A975" s="193">
        <f>Factures!C989</f>
        <v>0</v>
      </c>
      <c r="B975" s="34"/>
      <c r="C975" s="31">
        <f t="shared" si="15"/>
        <v>1000</v>
      </c>
      <c r="D975" s="34"/>
      <c r="E975" s="34">
        <f>Factures!E989</f>
        <v>0</v>
      </c>
      <c r="F975" s="190">
        <f>Factures!A989</f>
        <v>0</v>
      </c>
      <c r="G975" s="191">
        <f>Factures!B989</f>
        <v>0</v>
      </c>
      <c r="H975" s="194">
        <f>Factures!F989</f>
        <v>0</v>
      </c>
      <c r="I975" s="34">
        <f>Factures!N989</f>
        <v>0</v>
      </c>
      <c r="J975" s="198"/>
      <c r="K975" s="192">
        <f>Factures!O989</f>
        <v>0</v>
      </c>
      <c r="L975" s="192"/>
      <c r="M975" s="198">
        <f ca="1">Factures!B$13</f>
        <v>46067</v>
      </c>
      <c r="N975" s="193" t="str">
        <f>Factures!A$11</f>
        <v>Facture</v>
      </c>
      <c r="O975" s="192"/>
      <c r="P975" s="192"/>
      <c r="Q975" s="192"/>
      <c r="R975" s="198"/>
      <c r="S975" s="193"/>
      <c r="T975" s="193"/>
    </row>
    <row r="976" s="179" customFormat="1" hidden="1" spans="1:20">
      <c r="A976" s="193">
        <f>Factures!C990</f>
        <v>0</v>
      </c>
      <c r="B976" s="34"/>
      <c r="C976" s="31">
        <f t="shared" si="15"/>
        <v>1000</v>
      </c>
      <c r="D976" s="34"/>
      <c r="E976" s="34">
        <f>Factures!E990</f>
        <v>0</v>
      </c>
      <c r="F976" s="190">
        <f>Factures!A990</f>
        <v>0</v>
      </c>
      <c r="G976" s="191">
        <f>Factures!B990</f>
        <v>0</v>
      </c>
      <c r="H976" s="194">
        <f>Factures!F990</f>
        <v>0</v>
      </c>
      <c r="I976" s="34">
        <f>Factures!N990</f>
        <v>0</v>
      </c>
      <c r="J976" s="198"/>
      <c r="K976" s="192">
        <f>Factures!O990</f>
        <v>0</v>
      </c>
      <c r="L976" s="192"/>
      <c r="M976" s="198">
        <f ca="1">Factures!B$13</f>
        <v>46067</v>
      </c>
      <c r="N976" s="193" t="str">
        <f>Factures!A$11</f>
        <v>Facture</v>
      </c>
      <c r="O976" s="192"/>
      <c r="P976" s="192"/>
      <c r="Q976" s="192"/>
      <c r="R976" s="198"/>
      <c r="S976" s="193"/>
      <c r="T976" s="193"/>
    </row>
    <row r="977" s="179" customFormat="1" hidden="1" spans="1:20">
      <c r="A977" s="193">
        <f>Factures!C991</f>
        <v>0</v>
      </c>
      <c r="B977" s="34"/>
      <c r="C977" s="31">
        <f t="shared" si="15"/>
        <v>1000</v>
      </c>
      <c r="D977" s="34"/>
      <c r="E977" s="34">
        <f>Factures!E991</f>
        <v>0</v>
      </c>
      <c r="F977" s="190">
        <f>Factures!A991</f>
        <v>0</v>
      </c>
      <c r="G977" s="191">
        <f>Factures!B991</f>
        <v>0</v>
      </c>
      <c r="H977" s="194">
        <f>Factures!F991</f>
        <v>0</v>
      </c>
      <c r="I977" s="34">
        <f>Factures!N991</f>
        <v>0</v>
      </c>
      <c r="J977" s="198"/>
      <c r="K977" s="192">
        <f>Factures!O991</f>
        <v>0</v>
      </c>
      <c r="L977" s="192"/>
      <c r="M977" s="198">
        <f ca="1">Factures!B$13</f>
        <v>46067</v>
      </c>
      <c r="N977" s="193" t="str">
        <f>Factures!A$11</f>
        <v>Facture</v>
      </c>
      <c r="O977" s="192"/>
      <c r="P977" s="192"/>
      <c r="Q977" s="192"/>
      <c r="R977" s="198"/>
      <c r="S977" s="193"/>
      <c r="T977" s="193"/>
    </row>
    <row r="978" s="179" customFormat="1" hidden="1" spans="1:20">
      <c r="A978" s="193">
        <f>Factures!C992</f>
        <v>0</v>
      </c>
      <c r="B978" s="34"/>
      <c r="C978" s="31">
        <f t="shared" si="15"/>
        <v>1000</v>
      </c>
      <c r="D978" s="34"/>
      <c r="E978" s="34">
        <f>Factures!E992</f>
        <v>0</v>
      </c>
      <c r="F978" s="190">
        <f>Factures!A992</f>
        <v>0</v>
      </c>
      <c r="G978" s="191">
        <f>Factures!B992</f>
        <v>0</v>
      </c>
      <c r="H978" s="194">
        <f>Factures!F992</f>
        <v>0</v>
      </c>
      <c r="I978" s="34">
        <f>Factures!N992</f>
        <v>0</v>
      </c>
      <c r="J978" s="198"/>
      <c r="K978" s="192">
        <f>Factures!O992</f>
        <v>0</v>
      </c>
      <c r="L978" s="192"/>
      <c r="M978" s="198">
        <f ca="1">Factures!B$13</f>
        <v>46067</v>
      </c>
      <c r="N978" s="193" t="str">
        <f>Factures!A$11</f>
        <v>Facture</v>
      </c>
      <c r="O978" s="192"/>
      <c r="P978" s="192"/>
      <c r="Q978" s="192"/>
      <c r="R978" s="198"/>
      <c r="S978" s="193"/>
      <c r="T978" s="193"/>
    </row>
    <row r="979" s="179" customFormat="1" hidden="1" spans="1:20">
      <c r="A979" s="193">
        <f>Factures!C993</f>
        <v>0</v>
      </c>
      <c r="B979" s="34"/>
      <c r="C979" s="31">
        <f t="shared" si="15"/>
        <v>1000</v>
      </c>
      <c r="D979" s="34"/>
      <c r="E979" s="34">
        <f>Factures!E993</f>
        <v>0</v>
      </c>
      <c r="F979" s="190">
        <f>Factures!A993</f>
        <v>0</v>
      </c>
      <c r="G979" s="191">
        <f>Factures!B993</f>
        <v>0</v>
      </c>
      <c r="H979" s="194">
        <f>Factures!F993</f>
        <v>0</v>
      </c>
      <c r="I979" s="34">
        <f>Factures!N993</f>
        <v>0</v>
      </c>
      <c r="J979" s="198"/>
      <c r="K979" s="192">
        <f>Factures!O993</f>
        <v>0</v>
      </c>
      <c r="L979" s="192"/>
      <c r="M979" s="198">
        <f ca="1">Factures!B$13</f>
        <v>46067</v>
      </c>
      <c r="N979" s="193" t="str">
        <f>Factures!A$11</f>
        <v>Facture</v>
      </c>
      <c r="O979" s="192"/>
      <c r="P979" s="192"/>
      <c r="Q979" s="192"/>
      <c r="R979" s="198"/>
      <c r="S979" s="193"/>
      <c r="T979" s="193"/>
    </row>
    <row r="980" s="179" customFormat="1" hidden="1" spans="1:20">
      <c r="A980" s="193">
        <f>Factures!C994</f>
        <v>0</v>
      </c>
      <c r="B980" s="34"/>
      <c r="C980" s="31">
        <f t="shared" si="15"/>
        <v>1000</v>
      </c>
      <c r="D980" s="34"/>
      <c r="E980" s="34">
        <f>Factures!E994</f>
        <v>0</v>
      </c>
      <c r="F980" s="190">
        <f>Factures!A994</f>
        <v>0</v>
      </c>
      <c r="G980" s="191">
        <f>Factures!B994</f>
        <v>0</v>
      </c>
      <c r="H980" s="194">
        <f>Factures!F994</f>
        <v>0</v>
      </c>
      <c r="I980" s="34">
        <f>Factures!N994</f>
        <v>0</v>
      </c>
      <c r="J980" s="198"/>
      <c r="K980" s="192">
        <f>Factures!O994</f>
        <v>0</v>
      </c>
      <c r="L980" s="192"/>
      <c r="M980" s="198">
        <f ca="1">Factures!B$13</f>
        <v>46067</v>
      </c>
      <c r="N980" s="193" t="str">
        <f>Factures!A$11</f>
        <v>Facture</v>
      </c>
      <c r="O980" s="192"/>
      <c r="P980" s="192"/>
      <c r="Q980" s="192"/>
      <c r="R980" s="198"/>
      <c r="S980" s="193"/>
      <c r="T980" s="193"/>
    </row>
    <row r="981" s="179" customFormat="1" hidden="1" spans="1:20">
      <c r="A981" s="193">
        <f>Factures!C995</f>
        <v>0</v>
      </c>
      <c r="B981" s="34"/>
      <c r="C981" s="31">
        <f t="shared" si="15"/>
        <v>1000</v>
      </c>
      <c r="D981" s="34"/>
      <c r="E981" s="34">
        <f>Factures!E995</f>
        <v>0</v>
      </c>
      <c r="F981" s="190">
        <f>Factures!A995</f>
        <v>0</v>
      </c>
      <c r="G981" s="191">
        <f>Factures!B995</f>
        <v>0</v>
      </c>
      <c r="H981" s="194">
        <f>Factures!F995</f>
        <v>0</v>
      </c>
      <c r="I981" s="34">
        <f>Factures!N995</f>
        <v>0</v>
      </c>
      <c r="J981" s="198"/>
      <c r="K981" s="192">
        <f>Factures!O995</f>
        <v>0</v>
      </c>
      <c r="L981" s="192"/>
      <c r="M981" s="198">
        <f ca="1">Factures!B$13</f>
        <v>46067</v>
      </c>
      <c r="N981" s="193" t="str">
        <f>Factures!A$11</f>
        <v>Facture</v>
      </c>
      <c r="O981" s="192"/>
      <c r="P981" s="192"/>
      <c r="Q981" s="192"/>
      <c r="R981" s="198"/>
      <c r="S981" s="193"/>
      <c r="T981" s="193"/>
    </row>
    <row r="982" s="179" customFormat="1" hidden="1" spans="1:20">
      <c r="A982" s="193">
        <f>Factures!C996</f>
        <v>0</v>
      </c>
      <c r="B982" s="34"/>
      <c r="C982" s="31">
        <f t="shared" si="15"/>
        <v>1000</v>
      </c>
      <c r="D982" s="34"/>
      <c r="E982" s="34">
        <f>Factures!E996</f>
        <v>0</v>
      </c>
      <c r="F982" s="190">
        <f>Factures!A996</f>
        <v>0</v>
      </c>
      <c r="G982" s="191">
        <f>Factures!B996</f>
        <v>0</v>
      </c>
      <c r="H982" s="194">
        <f>Factures!F996</f>
        <v>0</v>
      </c>
      <c r="I982" s="34">
        <f>Factures!N996</f>
        <v>0</v>
      </c>
      <c r="J982" s="198"/>
      <c r="K982" s="192">
        <f>Factures!O996</f>
        <v>0</v>
      </c>
      <c r="L982" s="192"/>
      <c r="M982" s="198">
        <f ca="1">Factures!B$13</f>
        <v>46067</v>
      </c>
      <c r="N982" s="193" t="str">
        <f>Factures!A$11</f>
        <v>Facture</v>
      </c>
      <c r="O982" s="192"/>
      <c r="P982" s="192"/>
      <c r="Q982" s="192"/>
      <c r="R982" s="198"/>
      <c r="S982" s="193"/>
      <c r="T982" s="193"/>
    </row>
    <row r="983" s="179" customFormat="1" hidden="1" spans="1:20">
      <c r="A983" s="193">
        <f>Factures!C997</f>
        <v>0</v>
      </c>
      <c r="B983" s="34"/>
      <c r="C983" s="31">
        <f t="shared" si="15"/>
        <v>1000</v>
      </c>
      <c r="D983" s="34"/>
      <c r="E983" s="34">
        <f>Factures!E997</f>
        <v>0</v>
      </c>
      <c r="F983" s="190">
        <f>Factures!A997</f>
        <v>0</v>
      </c>
      <c r="G983" s="191">
        <f>Factures!B997</f>
        <v>0</v>
      </c>
      <c r="H983" s="194">
        <f>Factures!F997</f>
        <v>0</v>
      </c>
      <c r="I983" s="34">
        <f>Factures!N997</f>
        <v>0</v>
      </c>
      <c r="J983" s="198"/>
      <c r="K983" s="192">
        <f>Factures!O997</f>
        <v>0</v>
      </c>
      <c r="L983" s="192"/>
      <c r="M983" s="198">
        <f ca="1">Factures!B$13</f>
        <v>46067</v>
      </c>
      <c r="N983" s="193" t="str">
        <f>Factures!A$11</f>
        <v>Facture</v>
      </c>
      <c r="O983" s="192"/>
      <c r="P983" s="192"/>
      <c r="Q983" s="192"/>
      <c r="R983" s="198"/>
      <c r="S983" s="193"/>
      <c r="T983" s="193"/>
    </row>
    <row r="984" s="179" customFormat="1" hidden="1" spans="1:20">
      <c r="A984" s="193">
        <f>Factures!C998</f>
        <v>0</v>
      </c>
      <c r="B984" s="34"/>
      <c r="C984" s="31">
        <f t="shared" si="15"/>
        <v>1000</v>
      </c>
      <c r="D984" s="34"/>
      <c r="E984" s="34">
        <f>Factures!E998</f>
        <v>0</v>
      </c>
      <c r="F984" s="190">
        <f>Factures!A998</f>
        <v>0</v>
      </c>
      <c r="G984" s="191">
        <f>Factures!B998</f>
        <v>0</v>
      </c>
      <c r="H984" s="194">
        <f>Factures!F998</f>
        <v>0</v>
      </c>
      <c r="I984" s="34">
        <f>Factures!N998</f>
        <v>0</v>
      </c>
      <c r="J984" s="198"/>
      <c r="K984" s="192">
        <f>Factures!O998</f>
        <v>0</v>
      </c>
      <c r="L984" s="192"/>
      <c r="M984" s="198">
        <f ca="1">Factures!B$13</f>
        <v>46067</v>
      </c>
      <c r="N984" s="193" t="str">
        <f>Factures!A$11</f>
        <v>Facture</v>
      </c>
      <c r="O984" s="192"/>
      <c r="P984" s="192"/>
      <c r="Q984" s="192"/>
      <c r="R984" s="198"/>
      <c r="S984" s="193"/>
      <c r="T984" s="193"/>
    </row>
    <row r="985" s="179" customFormat="1" hidden="1" spans="1:20">
      <c r="A985" s="193">
        <f>Factures!C999</f>
        <v>0</v>
      </c>
      <c r="B985" s="34"/>
      <c r="C985" s="31">
        <f t="shared" si="15"/>
        <v>1000</v>
      </c>
      <c r="D985" s="34"/>
      <c r="E985" s="34">
        <f>Factures!E999</f>
        <v>0</v>
      </c>
      <c r="F985" s="190">
        <f>Factures!A999</f>
        <v>0</v>
      </c>
      <c r="G985" s="191">
        <f>Factures!B999</f>
        <v>0</v>
      </c>
      <c r="H985" s="194">
        <f>Factures!F999</f>
        <v>0</v>
      </c>
      <c r="I985" s="34">
        <f>Factures!N999</f>
        <v>0</v>
      </c>
      <c r="J985" s="198"/>
      <c r="K985" s="192">
        <f>Factures!O999</f>
        <v>0</v>
      </c>
      <c r="L985" s="192"/>
      <c r="M985" s="198">
        <f ca="1">Factures!B$13</f>
        <v>46067</v>
      </c>
      <c r="N985" s="193" t="str">
        <f>Factures!A$11</f>
        <v>Facture</v>
      </c>
      <c r="O985" s="192"/>
      <c r="P985" s="192"/>
      <c r="Q985" s="192"/>
      <c r="R985" s="198"/>
      <c r="S985" s="193"/>
      <c r="T985" s="193"/>
    </row>
    <row r="986" s="179" customFormat="1" hidden="1" spans="1:20">
      <c r="A986" s="193">
        <f>Factures!C1000</f>
        <v>0</v>
      </c>
      <c r="B986" s="34"/>
      <c r="C986" s="31">
        <f t="shared" si="15"/>
        <v>1000</v>
      </c>
      <c r="D986" s="34"/>
      <c r="E986" s="34">
        <f>Factures!E1000</f>
        <v>0</v>
      </c>
      <c r="F986" s="190">
        <f>Factures!A1000</f>
        <v>0</v>
      </c>
      <c r="G986" s="191">
        <f>Factures!B1000</f>
        <v>0</v>
      </c>
      <c r="H986" s="194">
        <f>Factures!F1000</f>
        <v>0</v>
      </c>
      <c r="I986" s="34">
        <f>Factures!N1000</f>
        <v>0</v>
      </c>
      <c r="J986" s="198"/>
      <c r="K986" s="192">
        <f>Factures!O1000</f>
        <v>0</v>
      </c>
      <c r="L986" s="192"/>
      <c r="M986" s="198">
        <f ca="1">Factures!B$13</f>
        <v>46067</v>
      </c>
      <c r="N986" s="193" t="str">
        <f>Factures!A$11</f>
        <v>Facture</v>
      </c>
      <c r="O986" s="192"/>
      <c r="P986" s="192"/>
      <c r="Q986" s="192"/>
      <c r="R986" s="198"/>
      <c r="S986" s="193"/>
      <c r="T986" s="193"/>
    </row>
    <row r="987" s="179" customFormat="1" hidden="1" spans="1:20">
      <c r="A987" s="193">
        <f>Factures!C1001</f>
        <v>0</v>
      </c>
      <c r="B987" s="34"/>
      <c r="C987" s="31">
        <f t="shared" si="15"/>
        <v>1000</v>
      </c>
      <c r="D987" s="34"/>
      <c r="E987" s="34">
        <f>Factures!E1001</f>
        <v>0</v>
      </c>
      <c r="F987" s="190">
        <f>Factures!A1001</f>
        <v>0</v>
      </c>
      <c r="G987" s="191">
        <f>Factures!B1001</f>
        <v>0</v>
      </c>
      <c r="H987" s="194">
        <f>Factures!F1001</f>
        <v>0</v>
      </c>
      <c r="I987" s="34">
        <f>Factures!N1001</f>
        <v>0</v>
      </c>
      <c r="J987" s="198"/>
      <c r="K987" s="192">
        <f>Factures!O1001</f>
        <v>0</v>
      </c>
      <c r="L987" s="192"/>
      <c r="M987" s="198">
        <f ca="1">Factures!B$13</f>
        <v>46067</v>
      </c>
      <c r="N987" s="193" t="str">
        <f>Factures!A$11</f>
        <v>Facture</v>
      </c>
      <c r="O987" s="192"/>
      <c r="P987" s="192"/>
      <c r="Q987" s="192"/>
      <c r="R987" s="198"/>
      <c r="S987" s="193"/>
      <c r="T987" s="193"/>
    </row>
    <row r="988" s="179" customFormat="1" hidden="1" spans="1:20">
      <c r="A988" s="193">
        <f>Factures!C1002</f>
        <v>0</v>
      </c>
      <c r="B988" s="34"/>
      <c r="C988" s="31">
        <f t="shared" si="15"/>
        <v>1000</v>
      </c>
      <c r="D988" s="34"/>
      <c r="E988" s="34">
        <f>Factures!E1002</f>
        <v>0</v>
      </c>
      <c r="F988" s="190">
        <f>Factures!A1002</f>
        <v>0</v>
      </c>
      <c r="G988" s="191">
        <f>Factures!B1002</f>
        <v>0</v>
      </c>
      <c r="H988" s="194">
        <f>Factures!F1002</f>
        <v>0</v>
      </c>
      <c r="I988" s="34">
        <f>Factures!N1002</f>
        <v>0</v>
      </c>
      <c r="J988" s="198"/>
      <c r="K988" s="192">
        <f>Factures!O1002</f>
        <v>0</v>
      </c>
      <c r="L988" s="192"/>
      <c r="M988" s="198">
        <f ca="1">Factures!B$13</f>
        <v>46067</v>
      </c>
      <c r="N988" s="193" t="str">
        <f>Factures!A$11</f>
        <v>Facture</v>
      </c>
      <c r="O988" s="192"/>
      <c r="P988" s="192"/>
      <c r="Q988" s="192"/>
      <c r="R988" s="198"/>
      <c r="S988" s="193"/>
      <c r="T988" s="193"/>
    </row>
    <row r="989" s="179" customFormat="1" hidden="1" spans="1:20">
      <c r="A989" s="193">
        <f>Factures!C1003</f>
        <v>0</v>
      </c>
      <c r="B989" s="34"/>
      <c r="C989" s="31">
        <f t="shared" si="15"/>
        <v>1000</v>
      </c>
      <c r="D989" s="34"/>
      <c r="E989" s="34">
        <f>Factures!E1003</f>
        <v>0</v>
      </c>
      <c r="F989" s="190">
        <f>Factures!A1003</f>
        <v>0</v>
      </c>
      <c r="G989" s="191">
        <f>Factures!B1003</f>
        <v>0</v>
      </c>
      <c r="H989" s="194">
        <f>Factures!F1003</f>
        <v>0</v>
      </c>
      <c r="I989" s="34">
        <f>Factures!N1003</f>
        <v>0</v>
      </c>
      <c r="J989" s="198"/>
      <c r="K989" s="192">
        <f>Factures!O1003</f>
        <v>0</v>
      </c>
      <c r="L989" s="192"/>
      <c r="M989" s="198">
        <f ca="1">Factures!B$13</f>
        <v>46067</v>
      </c>
      <c r="N989" s="193" t="str">
        <f>Factures!A$11</f>
        <v>Facture</v>
      </c>
      <c r="O989" s="192"/>
      <c r="P989" s="192"/>
      <c r="Q989" s="192"/>
      <c r="R989" s="198"/>
      <c r="S989" s="193"/>
      <c r="T989" s="193"/>
    </row>
    <row r="990" s="179" customFormat="1" hidden="1" spans="1:20">
      <c r="A990" s="193">
        <f>Factures!C1004</f>
        <v>0</v>
      </c>
      <c r="B990" s="34"/>
      <c r="C990" s="31">
        <f t="shared" si="15"/>
        <v>1000</v>
      </c>
      <c r="D990" s="34"/>
      <c r="E990" s="34">
        <f>Factures!E1004</f>
        <v>0</v>
      </c>
      <c r="F990" s="190">
        <f>Factures!A1004</f>
        <v>0</v>
      </c>
      <c r="G990" s="191">
        <f>Factures!B1004</f>
        <v>0</v>
      </c>
      <c r="H990" s="194">
        <f>Factures!F1004</f>
        <v>0</v>
      </c>
      <c r="I990" s="34">
        <f>Factures!N1004</f>
        <v>0</v>
      </c>
      <c r="J990" s="198"/>
      <c r="K990" s="192">
        <f>Factures!O1004</f>
        <v>0</v>
      </c>
      <c r="L990" s="192"/>
      <c r="M990" s="198">
        <f ca="1">Factures!B$13</f>
        <v>46067</v>
      </c>
      <c r="N990" s="193" t="str">
        <f>Factures!A$11</f>
        <v>Facture</v>
      </c>
      <c r="O990" s="192"/>
      <c r="P990" s="192"/>
      <c r="Q990" s="192"/>
      <c r="R990" s="198"/>
      <c r="S990" s="193"/>
      <c r="T990" s="193"/>
    </row>
    <row r="991" s="179" customFormat="1" hidden="1" spans="1:20">
      <c r="A991" s="193">
        <f>Factures!C1005</f>
        <v>0</v>
      </c>
      <c r="B991" s="34"/>
      <c r="C991" s="31">
        <f t="shared" si="15"/>
        <v>1000</v>
      </c>
      <c r="D991" s="34"/>
      <c r="E991" s="34">
        <f>Factures!E1005</f>
        <v>0</v>
      </c>
      <c r="F991" s="190">
        <f>Factures!A1005</f>
        <v>0</v>
      </c>
      <c r="G991" s="191">
        <f>Factures!B1005</f>
        <v>0</v>
      </c>
      <c r="H991" s="194">
        <f>Factures!F1005</f>
        <v>0</v>
      </c>
      <c r="I991" s="34">
        <f>Factures!N1005</f>
        <v>0</v>
      </c>
      <c r="J991" s="198"/>
      <c r="K991" s="192">
        <f>Factures!O1005</f>
        <v>0</v>
      </c>
      <c r="L991" s="192"/>
      <c r="M991" s="198">
        <f ca="1">Factures!B$13</f>
        <v>46067</v>
      </c>
      <c r="N991" s="193" t="str">
        <f>Factures!A$11</f>
        <v>Facture</v>
      </c>
      <c r="O991" s="192"/>
      <c r="P991" s="192"/>
      <c r="Q991" s="192"/>
      <c r="R991" s="198"/>
      <c r="S991" s="193"/>
      <c r="T991" s="193"/>
    </row>
    <row r="992" s="179" customFormat="1" hidden="1" spans="1:20">
      <c r="A992" s="193">
        <f>Factures!C1006</f>
        <v>0</v>
      </c>
      <c r="B992" s="34"/>
      <c r="C992" s="31">
        <f t="shared" si="15"/>
        <v>1000</v>
      </c>
      <c r="D992" s="34"/>
      <c r="E992" s="34">
        <f>Factures!E1006</f>
        <v>0</v>
      </c>
      <c r="F992" s="190">
        <f>Factures!A1006</f>
        <v>0</v>
      </c>
      <c r="G992" s="191">
        <f>Factures!B1006</f>
        <v>0</v>
      </c>
      <c r="H992" s="194">
        <f>Factures!F1006</f>
        <v>0</v>
      </c>
      <c r="I992" s="34">
        <f>Factures!N1006</f>
        <v>0</v>
      </c>
      <c r="J992" s="198"/>
      <c r="K992" s="192">
        <f>Factures!O1006</f>
        <v>0</v>
      </c>
      <c r="L992" s="192"/>
      <c r="M992" s="198">
        <f ca="1">Factures!B$13</f>
        <v>46067</v>
      </c>
      <c r="N992" s="193" t="str">
        <f>Factures!A$11</f>
        <v>Facture</v>
      </c>
      <c r="O992" s="192"/>
      <c r="P992" s="192"/>
      <c r="Q992" s="192"/>
      <c r="R992" s="198"/>
      <c r="S992" s="193"/>
      <c r="T992" s="193"/>
    </row>
    <row r="993" s="179" customFormat="1" hidden="1" spans="1:20">
      <c r="A993" s="193">
        <f>Factures!C1007</f>
        <v>0</v>
      </c>
      <c r="B993" s="34"/>
      <c r="C993" s="31">
        <f t="shared" si="15"/>
        <v>1000</v>
      </c>
      <c r="D993" s="34"/>
      <c r="E993" s="34">
        <f>Factures!E1007</f>
        <v>0</v>
      </c>
      <c r="F993" s="190">
        <f>Factures!A1007</f>
        <v>0</v>
      </c>
      <c r="G993" s="191">
        <f>Factures!B1007</f>
        <v>0</v>
      </c>
      <c r="H993" s="194">
        <f>Factures!F1007</f>
        <v>0</v>
      </c>
      <c r="I993" s="34">
        <f>Factures!N1007</f>
        <v>0</v>
      </c>
      <c r="J993" s="198"/>
      <c r="K993" s="192">
        <f>Factures!O1007</f>
        <v>0</v>
      </c>
      <c r="L993" s="192"/>
      <c r="M993" s="198">
        <f ca="1">Factures!B$13</f>
        <v>46067</v>
      </c>
      <c r="N993" s="193" t="str">
        <f>Factures!A$11</f>
        <v>Facture</v>
      </c>
      <c r="O993" s="192"/>
      <c r="P993" s="192"/>
      <c r="Q993" s="192"/>
      <c r="R993" s="198"/>
      <c r="S993" s="193"/>
      <c r="T993" s="193"/>
    </row>
    <row r="994" s="179" customFormat="1" hidden="1" spans="1:20">
      <c r="A994" s="193">
        <f>Factures!C1008</f>
        <v>0</v>
      </c>
      <c r="B994" s="34"/>
      <c r="C994" s="31">
        <f t="shared" si="15"/>
        <v>1000</v>
      </c>
      <c r="D994" s="34"/>
      <c r="E994" s="34">
        <f>Factures!E1008</f>
        <v>0</v>
      </c>
      <c r="F994" s="190">
        <f>Factures!A1008</f>
        <v>0</v>
      </c>
      <c r="G994" s="191">
        <f>Factures!B1008</f>
        <v>0</v>
      </c>
      <c r="H994" s="194">
        <f>Factures!F1008</f>
        <v>0</v>
      </c>
      <c r="I994" s="34">
        <f>Factures!N1008</f>
        <v>0</v>
      </c>
      <c r="J994" s="198"/>
      <c r="K994" s="192">
        <f>Factures!O1008</f>
        <v>0</v>
      </c>
      <c r="L994" s="192"/>
      <c r="M994" s="198">
        <f ca="1">Factures!B$13</f>
        <v>46067</v>
      </c>
      <c r="N994" s="193" t="str">
        <f>Factures!A$11</f>
        <v>Facture</v>
      </c>
      <c r="O994" s="192"/>
      <c r="P994" s="192"/>
      <c r="Q994" s="192"/>
      <c r="R994" s="198"/>
      <c r="S994" s="193"/>
      <c r="T994" s="193"/>
    </row>
    <row r="995" s="179" customFormat="1" hidden="1" spans="1:20">
      <c r="A995" s="193">
        <f>Factures!C1009</f>
        <v>0</v>
      </c>
      <c r="B995" s="34"/>
      <c r="C995" s="31">
        <f t="shared" si="15"/>
        <v>1000</v>
      </c>
      <c r="D995" s="34"/>
      <c r="E995" s="34">
        <f>Factures!E1009</f>
        <v>0</v>
      </c>
      <c r="F995" s="190">
        <f>Factures!A1009</f>
        <v>0</v>
      </c>
      <c r="G995" s="191">
        <f>Factures!B1009</f>
        <v>0</v>
      </c>
      <c r="H995" s="194">
        <f>Factures!F1009</f>
        <v>0</v>
      </c>
      <c r="I995" s="34">
        <f>Factures!N1009</f>
        <v>0</v>
      </c>
      <c r="J995" s="198"/>
      <c r="K995" s="192">
        <f>Factures!O1009</f>
        <v>0</v>
      </c>
      <c r="L995" s="192"/>
      <c r="M995" s="198">
        <f ca="1">Factures!B$13</f>
        <v>46067</v>
      </c>
      <c r="N995" s="193" t="str">
        <f>Factures!A$11</f>
        <v>Facture</v>
      </c>
      <c r="O995" s="192"/>
      <c r="P995" s="192"/>
      <c r="Q995" s="192"/>
      <c r="R995" s="198"/>
      <c r="S995" s="193"/>
      <c r="T995" s="193"/>
    </row>
    <row r="996" s="179" customFormat="1" hidden="1" spans="1:20">
      <c r="A996" s="193">
        <f>Factures!C1010</f>
        <v>0</v>
      </c>
      <c r="B996" s="34"/>
      <c r="C996" s="31">
        <f t="shared" si="15"/>
        <v>1000</v>
      </c>
      <c r="D996" s="34"/>
      <c r="E996" s="34">
        <f>Factures!E1010</f>
        <v>0</v>
      </c>
      <c r="F996" s="190">
        <f>Factures!A1010</f>
        <v>0</v>
      </c>
      <c r="G996" s="191">
        <f>Factures!B1010</f>
        <v>0</v>
      </c>
      <c r="H996" s="194">
        <f>Factures!F1010</f>
        <v>0</v>
      </c>
      <c r="I996" s="34">
        <f>Factures!N1010</f>
        <v>0</v>
      </c>
      <c r="J996" s="198"/>
      <c r="K996" s="192">
        <f>Factures!O1010</f>
        <v>0</v>
      </c>
      <c r="L996" s="192"/>
      <c r="M996" s="198">
        <f ca="1">Factures!B$13</f>
        <v>46067</v>
      </c>
      <c r="N996" s="193" t="str">
        <f>Factures!A$11</f>
        <v>Facture</v>
      </c>
      <c r="O996" s="192"/>
      <c r="P996" s="192"/>
      <c r="Q996" s="192"/>
      <c r="R996" s="198"/>
      <c r="S996" s="193"/>
      <c r="T996" s="193"/>
    </row>
    <row r="997" s="179" customFormat="1" hidden="1" spans="1:20">
      <c r="A997" s="193">
        <f>Factures!C1011</f>
        <v>0</v>
      </c>
      <c r="B997" s="34"/>
      <c r="C997" s="31">
        <f t="shared" si="15"/>
        <v>1000</v>
      </c>
      <c r="D997" s="34"/>
      <c r="E997" s="34">
        <f>Factures!E1011</f>
        <v>0</v>
      </c>
      <c r="F997" s="190">
        <f>Factures!A1011</f>
        <v>0</v>
      </c>
      <c r="G997" s="191">
        <f>Factures!B1011</f>
        <v>0</v>
      </c>
      <c r="H997" s="194">
        <f>Factures!F1011</f>
        <v>0</v>
      </c>
      <c r="I997" s="34">
        <f>Factures!N1011</f>
        <v>0</v>
      </c>
      <c r="J997" s="198"/>
      <c r="K997" s="192">
        <f>Factures!O1011</f>
        <v>0</v>
      </c>
      <c r="L997" s="192"/>
      <c r="M997" s="198">
        <f ca="1">Factures!B$13</f>
        <v>46067</v>
      </c>
      <c r="N997" s="193" t="str">
        <f>Factures!A$11</f>
        <v>Facture</v>
      </c>
      <c r="O997" s="192"/>
      <c r="P997" s="192"/>
      <c r="Q997" s="192"/>
      <c r="R997" s="198"/>
      <c r="S997" s="193"/>
      <c r="T997" s="193"/>
    </row>
    <row r="998" s="179" customFormat="1" hidden="1" spans="1:20">
      <c r="A998" s="193">
        <f>Factures!C1012</f>
        <v>0</v>
      </c>
      <c r="B998" s="34"/>
      <c r="C998" s="31">
        <f t="shared" si="15"/>
        <v>1000</v>
      </c>
      <c r="D998" s="34"/>
      <c r="E998" s="34">
        <f>Factures!E1012</f>
        <v>0</v>
      </c>
      <c r="F998" s="190">
        <f>Factures!A1012</f>
        <v>0</v>
      </c>
      <c r="G998" s="191">
        <f>Factures!B1012</f>
        <v>0</v>
      </c>
      <c r="H998" s="194">
        <f>Factures!F1012</f>
        <v>0</v>
      </c>
      <c r="I998" s="34">
        <f>Factures!N1012</f>
        <v>0</v>
      </c>
      <c r="J998" s="198"/>
      <c r="K998" s="192">
        <f>Factures!O1012</f>
        <v>0</v>
      </c>
      <c r="L998" s="192"/>
      <c r="M998" s="198">
        <f ca="1">Factures!B$13</f>
        <v>46067</v>
      </c>
      <c r="N998" s="193" t="str">
        <f>Factures!A$11</f>
        <v>Facture</v>
      </c>
      <c r="O998" s="192"/>
      <c r="P998" s="192"/>
      <c r="Q998" s="192"/>
      <c r="R998" s="198"/>
      <c r="S998" s="193"/>
      <c r="T998" s="193"/>
    </row>
    <row r="999" s="179" customFormat="1" hidden="1" spans="1:20">
      <c r="A999" s="193">
        <f>Factures!C1013</f>
        <v>0</v>
      </c>
      <c r="B999" s="34"/>
      <c r="C999" s="31">
        <f t="shared" si="15"/>
        <v>1000</v>
      </c>
      <c r="D999" s="34"/>
      <c r="E999" s="34">
        <f>Factures!E1013</f>
        <v>0</v>
      </c>
      <c r="F999" s="190">
        <f>Factures!A1013</f>
        <v>0</v>
      </c>
      <c r="G999" s="191">
        <f>Factures!B1013</f>
        <v>0</v>
      </c>
      <c r="H999" s="194">
        <f>Factures!F1013</f>
        <v>0</v>
      </c>
      <c r="I999" s="34">
        <f>Factures!N1013</f>
        <v>0</v>
      </c>
      <c r="J999" s="198"/>
      <c r="K999" s="192">
        <f>Factures!O1013</f>
        <v>0</v>
      </c>
      <c r="L999" s="192"/>
      <c r="M999" s="198">
        <f ca="1">Factures!B$13</f>
        <v>46067</v>
      </c>
      <c r="N999" s="193" t="str">
        <f>Factures!A$11</f>
        <v>Facture</v>
      </c>
      <c r="O999" s="192"/>
      <c r="P999" s="192"/>
      <c r="Q999" s="192"/>
      <c r="R999" s="198"/>
      <c r="S999" s="193"/>
      <c r="T999" s="193"/>
    </row>
    <row r="1000" s="179" customFormat="1" hidden="1" spans="1:20">
      <c r="A1000" s="193">
        <f>Factures!C1014</f>
        <v>0</v>
      </c>
      <c r="B1000" s="34"/>
      <c r="C1000" s="31">
        <f t="shared" si="15"/>
        <v>1000</v>
      </c>
      <c r="D1000" s="34"/>
      <c r="E1000" s="34">
        <f>Factures!E1014</f>
        <v>0</v>
      </c>
      <c r="F1000" s="190">
        <f>Factures!A1014</f>
        <v>0</v>
      </c>
      <c r="G1000" s="191">
        <f>Factures!B1014</f>
        <v>0</v>
      </c>
      <c r="H1000" s="194">
        <f>Factures!F1014</f>
        <v>0</v>
      </c>
      <c r="I1000" s="34">
        <f>Factures!N1014</f>
        <v>0</v>
      </c>
      <c r="J1000" s="198"/>
      <c r="K1000" s="192">
        <f>Factures!O1014</f>
        <v>0</v>
      </c>
      <c r="L1000" s="192"/>
      <c r="M1000" s="198">
        <f ca="1">Factures!B$13</f>
        <v>46067</v>
      </c>
      <c r="N1000" s="193" t="str">
        <f>Factures!A$11</f>
        <v>Facture</v>
      </c>
      <c r="O1000" s="192"/>
      <c r="P1000" s="192"/>
      <c r="Q1000" s="192"/>
      <c r="R1000" s="198"/>
      <c r="S1000" s="193"/>
      <c r="T1000" s="193"/>
    </row>
    <row r="1001" s="179" customFormat="1" hidden="1" spans="1:20">
      <c r="A1001" s="193">
        <f>Factures!C1015</f>
        <v>0</v>
      </c>
      <c r="B1001" s="34"/>
      <c r="C1001" s="31">
        <f t="shared" si="15"/>
        <v>1000</v>
      </c>
      <c r="D1001" s="34"/>
      <c r="E1001" s="34">
        <f>Factures!E1015</f>
        <v>0</v>
      </c>
      <c r="F1001" s="190">
        <f>Factures!A1015</f>
        <v>0</v>
      </c>
      <c r="G1001" s="191">
        <f>Factures!B1015</f>
        <v>0</v>
      </c>
      <c r="H1001" s="194">
        <f>Factures!F1015</f>
        <v>0</v>
      </c>
      <c r="I1001" s="34">
        <f>Factures!N1015</f>
        <v>0</v>
      </c>
      <c r="J1001" s="198"/>
      <c r="K1001" s="192">
        <f>Factures!O1015</f>
        <v>0</v>
      </c>
      <c r="L1001" s="192"/>
      <c r="M1001" s="198">
        <f ca="1">Factures!B$13</f>
        <v>46067</v>
      </c>
      <c r="N1001" s="193" t="str">
        <f>Factures!A$11</f>
        <v>Facture</v>
      </c>
      <c r="O1001" s="192"/>
      <c r="P1001" s="192"/>
      <c r="Q1001" s="192"/>
      <c r="R1001" s="198"/>
      <c r="S1001" s="193"/>
      <c r="T1001" s="193"/>
    </row>
    <row r="1002" s="179" customFormat="1" hidden="1" spans="1:20">
      <c r="A1002" s="193">
        <f>Factures!C1016</f>
        <v>0</v>
      </c>
      <c r="B1002" s="34"/>
      <c r="C1002" s="31">
        <f t="shared" si="15"/>
        <v>1000</v>
      </c>
      <c r="D1002" s="34"/>
      <c r="E1002" s="34">
        <f>Factures!E1016</f>
        <v>0</v>
      </c>
      <c r="F1002" s="190">
        <f>Factures!A1016</f>
        <v>0</v>
      </c>
      <c r="G1002" s="191">
        <f>Factures!B1016</f>
        <v>0</v>
      </c>
      <c r="H1002" s="194">
        <f>Factures!F1016</f>
        <v>0</v>
      </c>
      <c r="I1002" s="34">
        <f>Factures!N1016</f>
        <v>0</v>
      </c>
      <c r="J1002" s="198"/>
      <c r="K1002" s="192">
        <f>Factures!O1016</f>
        <v>0</v>
      </c>
      <c r="L1002" s="192"/>
      <c r="M1002" s="198">
        <f ca="1">Factures!B$13</f>
        <v>46067</v>
      </c>
      <c r="N1002" s="193" t="str">
        <f>Factures!A$11</f>
        <v>Facture</v>
      </c>
      <c r="O1002" s="192"/>
      <c r="P1002" s="192"/>
      <c r="Q1002" s="192"/>
      <c r="R1002" s="198"/>
      <c r="S1002" s="193"/>
      <c r="T1002" s="193"/>
    </row>
    <row r="1003" s="179" customFormat="1" spans="1:20">
      <c r="A1003" s="193">
        <f>Factures!C1017</f>
        <v>1</v>
      </c>
      <c r="B1003" s="34"/>
      <c r="C1003" s="31">
        <f t="shared" si="15"/>
        <v>1000</v>
      </c>
      <c r="D1003" s="34"/>
      <c r="E1003" s="34" t="str">
        <f>Factures!E1017</f>
        <v>Selon poids</v>
      </c>
      <c r="F1003" s="190">
        <f>Factures!A1017</f>
        <v>9999</v>
      </c>
      <c r="G1003" s="191" t="str">
        <f>Factures!B1017</f>
        <v>Postpac Economy</v>
      </c>
      <c r="H1003" s="194">
        <f>Factures!F1017</f>
        <v>13</v>
      </c>
      <c r="I1003" s="34">
        <f>Factures!N1017</f>
        <v>0</v>
      </c>
      <c r="J1003" s="198"/>
      <c r="K1003" s="192">
        <f>Factures!O1017</f>
        <v>13</v>
      </c>
      <c r="L1003" s="192"/>
      <c r="M1003" s="198">
        <f ca="1">Factures!B$13</f>
        <v>46067</v>
      </c>
      <c r="N1003" s="193" t="str">
        <f>Factures!A$11</f>
        <v>Facture</v>
      </c>
      <c r="O1003" s="192"/>
      <c r="P1003" s="192"/>
      <c r="Q1003" s="192"/>
      <c r="R1003" s="198"/>
      <c r="S1003" s="193"/>
      <c r="T1003" s="193"/>
    </row>
    <row r="1004" s="10" customFormat="1" ht="24" spans="1:20">
      <c r="A1004" s="182" t="str">
        <f>Lang!A74</f>
        <v>Qté</v>
      </c>
      <c r="B1004" s="183" t="str">
        <f>Lang!A75</f>
        <v>Client ou Fourn.</v>
      </c>
      <c r="C1004" s="184" t="str">
        <f>Lang!A76</f>
        <v>N° de doc.</v>
      </c>
      <c r="D1004" s="183" t="str">
        <f>Lang!A77</f>
        <v>Adr. livraison</v>
      </c>
      <c r="E1004" s="185" t="str">
        <f>Lang!A78</f>
        <v>Introduction</v>
      </c>
      <c r="F1004" s="186" t="str">
        <f>Lang!A79</f>
        <v>Réf. Article</v>
      </c>
      <c r="G1004" s="187" t="str">
        <f>Lang!A80</f>
        <v>Désignation</v>
      </c>
      <c r="H1004" s="188" t="str">
        <f>Lang!A81</f>
        <v>Prix unitaire</v>
      </c>
      <c r="I1004" s="195" t="str">
        <f>Lang!A82</f>
        <v>Rabais</v>
      </c>
      <c r="J1004" s="196" t="str">
        <f>Lang!A83</f>
        <v>Date éch.</v>
      </c>
      <c r="K1004" s="197" t="str">
        <f>Lang!A84</f>
        <v>Hors TVA</v>
      </c>
      <c r="L1004" s="197" t="str">
        <f>Lang!A85</f>
        <v>TVA</v>
      </c>
      <c r="M1004" s="196" t="str">
        <f>Lang!A86</f>
        <v>Date doc.</v>
      </c>
      <c r="N1004" s="182" t="str">
        <f>Lang!A87</f>
        <v>Type Doc</v>
      </c>
      <c r="O1004" s="197" t="str">
        <f>Lang!A88</f>
        <v>Acompte</v>
      </c>
      <c r="P1004" s="197" t="str">
        <f>Lang!A89</f>
        <v>Total doc.</v>
      </c>
      <c r="Q1004" s="199" t="str">
        <f>Lang!A90</f>
        <v>Paiement(s)
incl. acompte</v>
      </c>
      <c r="R1004" s="200" t="str">
        <f>Lang!A91</f>
        <v>Date Pmt</v>
      </c>
      <c r="S1004" s="201" t="str">
        <f>Lang!A92</f>
        <v>Mode Pmt</v>
      </c>
      <c r="T1004" s="202" t="str">
        <f>Lang!A93</f>
        <v>Remarque</v>
      </c>
    </row>
    <row r="1005" spans="1:20">
      <c r="A1005" s="28">
        <v>1</v>
      </c>
      <c r="B1005" s="29" t="s">
        <v>310</v>
      </c>
      <c r="C1005" s="27">
        <v>999</v>
      </c>
      <c r="D1005" s="29"/>
      <c r="E1005" s="29"/>
      <c r="F1005" s="207"/>
      <c r="G1005" s="208"/>
      <c r="H1005" s="209"/>
      <c r="I1005" s="29"/>
      <c r="J1005" s="39"/>
      <c r="K1005" s="209"/>
      <c r="L1005" s="209"/>
      <c r="M1005" s="39"/>
      <c r="N1005" s="28"/>
      <c r="O1005" s="209"/>
      <c r="P1005" s="209"/>
      <c r="Q1005" s="209"/>
      <c r="R1005" s="39"/>
      <c r="S1005" s="28"/>
      <c r="T1005" s="28"/>
    </row>
  </sheetData>
  <sheetProtection password="CDF3" sheet="1" formatColumns="0" formatRows="0" autoFilter="0" objects="1"/>
  <autoFilter ref="A1:T1005">
    <filterColumn colId="0">
      <filters>
        <filter val="0"/>
        <filter val="1"/>
        <filter val="2"/>
        <filter val="0.043"/>
        <filter val="Qté"/>
      </filters>
    </filterColumn>
  </autoFilter>
  <hyperlinks>
    <hyperlink ref="B1" location="Archive!A2:n1003" display="=Lang!A75"/>
  </hyperlinks>
  <pageMargins left="0.75" right="0.75" top="1" bottom="1" header="0.509027777777778" footer="0.509027777777778"/>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V23"/>
  <sheetViews>
    <sheetView workbookViewId="0">
      <pane xSplit="2" ySplit="1" topLeftCell="C2" activePane="bottomRight" state="frozen"/>
      <selection/>
      <selection pane="topRight"/>
      <selection pane="bottomLeft"/>
      <selection pane="bottomRight" activeCell="A1" sqref="A1"/>
    </sheetView>
  </sheetViews>
  <sheetFormatPr defaultColWidth="9.14285714285714" defaultRowHeight="12.75"/>
  <cols>
    <col min="1" max="1" width="18.5714285714286" style="128" customWidth="1"/>
    <col min="2" max="2" width="15" style="129" customWidth="1"/>
    <col min="3" max="3" width="2.14285714285714" style="129" customWidth="1"/>
    <col min="4" max="25" width="15" style="129" customWidth="1"/>
    <col min="26" max="32" width="15" style="30"/>
    <col min="33" max="16384" width="9.14285714285714" style="30"/>
  </cols>
  <sheetData>
    <row r="1" ht="15.75" spans="1:256">
      <c r="A1" s="130" t="str">
        <f>Lang!A94</f>
        <v>Statistiques du</v>
      </c>
      <c r="B1" s="131">
        <f ca="1">NOW()</f>
        <v>46067.2866898148</v>
      </c>
      <c r="C1" s="132"/>
      <c r="D1" s="133">
        <v>45946.819537037</v>
      </c>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row>
    <row r="2" spans="1:256">
      <c r="A2" s="134" t="str">
        <f>Lang!A95</f>
        <v>Date début</v>
      </c>
      <c r="B2" s="135">
        <v>45658</v>
      </c>
      <c r="C2" s="136"/>
      <c r="D2" s="137">
        <v>45658</v>
      </c>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row>
    <row r="3" spans="1:256">
      <c r="A3" s="134" t="str">
        <f>Lang!A96</f>
        <v>Date fin</v>
      </c>
      <c r="B3" s="135">
        <v>46387</v>
      </c>
      <c r="C3" s="138"/>
      <c r="D3" s="137">
        <v>46387</v>
      </c>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row>
    <row r="4" spans="1:256">
      <c r="A4" s="139" t="str">
        <f>Lang!A97</f>
        <v>Article N°</v>
      </c>
      <c r="B4" s="140">
        <v>9999</v>
      </c>
      <c r="C4" s="141"/>
      <c r="D4" s="142">
        <v>9999</v>
      </c>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row>
    <row r="5" ht="13.5" spans="1:256">
      <c r="A5" s="143" t="str">
        <f>Lang!A98</f>
        <v>Type de paiement</v>
      </c>
      <c r="B5" s="144"/>
      <c r="C5" s="145"/>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c r="CN5" s="142"/>
      <c r="CO5" s="142"/>
      <c r="CP5" s="142"/>
      <c r="CQ5" s="142"/>
      <c r="CR5" s="142"/>
      <c r="CS5" s="142"/>
      <c r="CT5" s="142"/>
      <c r="CU5" s="142"/>
      <c r="CV5" s="142"/>
      <c r="CW5" s="142"/>
      <c r="CX5" s="142"/>
      <c r="CY5" s="142"/>
      <c r="CZ5" s="142"/>
      <c r="DA5" s="142"/>
      <c r="DB5" s="142"/>
      <c r="DC5" s="142"/>
      <c r="DD5" s="142"/>
      <c r="DE5" s="142"/>
      <c r="DF5" s="142"/>
      <c r="DG5" s="142"/>
      <c r="DH5" s="142"/>
      <c r="DI5" s="142"/>
      <c r="DJ5" s="142"/>
      <c r="DK5" s="142"/>
      <c r="DL5" s="142"/>
      <c r="DM5" s="142"/>
      <c r="DN5" s="142"/>
      <c r="DO5" s="142"/>
      <c r="DP5" s="142"/>
      <c r="DQ5" s="142"/>
      <c r="DR5" s="142"/>
      <c r="DS5" s="142"/>
      <c r="DT5" s="142"/>
      <c r="DU5" s="142"/>
      <c r="DV5" s="142"/>
      <c r="DW5" s="142"/>
      <c r="DX5" s="142"/>
      <c r="DY5" s="142"/>
      <c r="DZ5" s="142"/>
      <c r="EA5" s="142"/>
      <c r="EB5" s="142"/>
      <c r="EC5" s="142"/>
      <c r="ED5" s="142"/>
      <c r="EE5" s="142"/>
      <c r="EF5" s="142"/>
      <c r="EG5" s="142"/>
      <c r="EH5" s="142"/>
      <c r="EI5" s="142"/>
      <c r="EJ5" s="142"/>
      <c r="EK5" s="142"/>
      <c r="EL5" s="142"/>
      <c r="EM5" s="142"/>
      <c r="EN5" s="142"/>
      <c r="EO5" s="142"/>
      <c r="EP5" s="142"/>
      <c r="EQ5" s="142"/>
      <c r="ER5" s="142"/>
      <c r="ES5" s="142"/>
      <c r="ET5" s="142"/>
      <c r="EU5" s="142"/>
      <c r="EV5" s="142"/>
      <c r="EW5" s="142"/>
      <c r="EX5" s="142"/>
      <c r="EY5" s="142"/>
      <c r="EZ5" s="142"/>
      <c r="FA5" s="142"/>
      <c r="FB5" s="142"/>
      <c r="FC5" s="142"/>
      <c r="FD5" s="142"/>
      <c r="FE5" s="142"/>
      <c r="FF5" s="142"/>
      <c r="FG5" s="142"/>
      <c r="FH5" s="142"/>
      <c r="FI5" s="142"/>
      <c r="FJ5" s="142"/>
      <c r="FK5" s="142"/>
      <c r="FL5" s="142"/>
      <c r="FM5" s="142"/>
      <c r="FN5" s="142"/>
      <c r="FO5" s="142"/>
      <c r="FP5" s="142"/>
      <c r="FQ5" s="142"/>
      <c r="FR5" s="142"/>
      <c r="FS5" s="142"/>
      <c r="FT5" s="142"/>
      <c r="FU5" s="142"/>
      <c r="FV5" s="142"/>
      <c r="FW5" s="142"/>
      <c r="FX5" s="142"/>
      <c r="FY5" s="142"/>
      <c r="FZ5" s="142"/>
      <c r="GA5" s="142"/>
      <c r="GB5" s="142"/>
      <c r="GC5" s="142"/>
      <c r="GD5" s="142"/>
      <c r="GE5" s="142"/>
      <c r="GF5" s="142"/>
      <c r="GG5" s="142"/>
      <c r="GH5" s="142"/>
      <c r="GI5" s="142"/>
      <c r="GJ5" s="142"/>
      <c r="GK5" s="142"/>
      <c r="GL5" s="142"/>
      <c r="GM5" s="142"/>
      <c r="GN5" s="142"/>
      <c r="GO5" s="142"/>
      <c r="GP5" s="142"/>
      <c r="GQ5" s="142"/>
      <c r="GR5" s="142"/>
      <c r="GS5" s="142"/>
      <c r="GT5" s="142"/>
      <c r="GU5" s="142"/>
      <c r="GV5" s="142"/>
      <c r="GW5" s="142"/>
      <c r="GX5" s="142"/>
      <c r="GY5" s="142"/>
      <c r="GZ5" s="142"/>
      <c r="HA5" s="142"/>
      <c r="HB5" s="142"/>
      <c r="HC5" s="142"/>
      <c r="HD5" s="142"/>
      <c r="HE5" s="142"/>
      <c r="HF5" s="142"/>
      <c r="HG5" s="142"/>
      <c r="HH5" s="142"/>
      <c r="HI5" s="142"/>
      <c r="HJ5" s="142"/>
      <c r="HK5" s="142"/>
      <c r="HL5" s="142"/>
      <c r="HM5" s="142"/>
      <c r="HN5" s="142"/>
      <c r="HO5" s="142"/>
      <c r="HP5" s="142"/>
      <c r="HQ5" s="142"/>
      <c r="HR5" s="142"/>
      <c r="HS5" s="142"/>
      <c r="HT5" s="142"/>
      <c r="HU5" s="142"/>
      <c r="HV5" s="142"/>
      <c r="HW5" s="142"/>
      <c r="HX5" s="142"/>
      <c r="HY5" s="142"/>
      <c r="HZ5" s="142"/>
      <c r="IA5" s="142"/>
      <c r="IB5" s="142"/>
      <c r="IC5" s="142"/>
      <c r="ID5" s="142"/>
      <c r="IE5" s="142"/>
      <c r="IF5" s="142"/>
      <c r="IG5" s="142"/>
      <c r="IH5" s="142"/>
      <c r="II5" s="142"/>
      <c r="IJ5" s="142"/>
      <c r="IK5" s="142"/>
      <c r="IL5" s="142"/>
      <c r="IM5" s="142"/>
      <c r="IN5" s="142"/>
      <c r="IO5" s="142"/>
      <c r="IP5" s="142"/>
      <c r="IQ5" s="142"/>
      <c r="IR5" s="142"/>
      <c r="IS5" s="142"/>
      <c r="IT5" s="142"/>
      <c r="IU5" s="142"/>
      <c r="IV5" s="142"/>
    </row>
    <row r="6" ht="23.25" spans="1:256">
      <c r="A6" s="146" t="str">
        <f>Lang!A99</f>
        <v>Facturé (en valeur) TTC
Dates sélectionnées</v>
      </c>
      <c r="B6" s="147">
        <f>SUMPRODUCT((Archives!$N$1005:$N$5000=Lang!A4)*(Archives!$M$1005:$M$5000&gt;=$B$2)*(Archives!$M$1005:$M$5000&lt;=$B$3)*Archives!$P$1005:$P$5000)+SUMPRODUCT((Archives!$N$1005:$N$5000=Lang!A4)*(Archives!$M$1005:$M$5000&gt;=$B$2)*(Archives!$M$1005:$M$5000&lt;=$B$3)*Archives!$O$1005:$O$5000)+SUMPRODUCT((Archives!$N$1005:$N$5000=Lang!A5)*(Archives!$M$1005:$M$5000&gt;=$B$2)*(Archives!$M$1005:$M$5000&lt;=$B$3)*Archives!$P$1005:$P$5000)+SUMPRODUCT((Archives!$N$1005:$N$5000=Lang!A5)*(Archives!$M$1005:$M$5000&gt;=$B$2)*(Archives!$M$1005:$M$5000&lt;=$B$3)*Archives!$O$1005:$O$5000)</f>
        <v>0</v>
      </c>
      <c r="C6" s="148"/>
      <c r="D6" s="149">
        <v>0</v>
      </c>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row>
    <row r="7" ht="22.5" spans="1:256">
      <c r="A7" s="150" t="str">
        <f>Lang!A100</f>
        <v>Facturé (en valeur) HT
Dates sélectionnées</v>
      </c>
      <c r="B7" s="151">
        <f>B6-SUMPRODUCT((Archives!$N$1005:$N$5000=Lang!A4)*(Archives!$M$1005:$M$5000&gt;=$B$2)*(Archives!$M$1005:$M$5000&lt;=$B$3)*Archives!$L$1005:$L$5000)-SUMPRODUCT((Archives!$N$1005:$N$5000=Lang!A5)*(Archives!$M$1005:$M$5000&gt;=$B$2)*(Archives!$M$1005:$M$5000&lt;=$B$3)*Archives!$L$1005:$L$5000)</f>
        <v>0</v>
      </c>
      <c r="C7" s="148"/>
      <c r="D7" s="149">
        <v>0</v>
      </c>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49"/>
      <c r="CN7" s="149"/>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49"/>
      <c r="EG7" s="149"/>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49"/>
      <c r="FZ7" s="149"/>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49"/>
      <c r="HS7" s="149"/>
      <c r="HT7" s="149"/>
      <c r="HU7" s="149"/>
      <c r="HV7" s="149"/>
      <c r="HW7" s="149"/>
      <c r="HX7" s="149"/>
      <c r="HY7" s="149"/>
      <c r="HZ7" s="149"/>
      <c r="IA7" s="149"/>
      <c r="IB7" s="149"/>
      <c r="IC7" s="149"/>
      <c r="ID7" s="149"/>
      <c r="IE7" s="149"/>
      <c r="IF7" s="149"/>
      <c r="IG7" s="149"/>
      <c r="IH7" s="149"/>
      <c r="II7" s="149"/>
      <c r="IJ7" s="149"/>
      <c r="IK7" s="149"/>
      <c r="IL7" s="149"/>
      <c r="IM7" s="149"/>
      <c r="IN7" s="149"/>
      <c r="IO7" s="149"/>
      <c r="IP7" s="149"/>
      <c r="IQ7" s="149"/>
      <c r="IR7" s="149"/>
      <c r="IS7" s="149"/>
      <c r="IT7" s="149"/>
      <c r="IU7" s="149"/>
      <c r="IV7" s="149"/>
    </row>
    <row r="8" ht="33.75" spans="1:256">
      <c r="A8" s="152" t="str">
        <f>Lang!A101</f>
        <v>Facturé (en valeur) TTC
Article sélectionné (N°)
Dates sélectionnées</v>
      </c>
      <c r="B8" s="153">
        <f>SUMPRODUCT((Archives!$N$1005:$N$5000=Lang!A4)*(Archives!$F$1005:$F$5000=$B$4)*(Archives!$M$1005:$M$5000&gt;=$B$2)*(Archives!$M$1005:$M$5000&lt;=$B$3)*Archives!$K$1005:$K$5000)+SUMPRODUCT((Archives!$N$1005:$N$5000=Lang!A5)*(Archives!$F$1005:$F$5000=$B$4)*(Archives!$M$1005:$M$5000&gt;=$B$2)*(Archives!$M$1005:$M$5000&lt;=$B$3)*Archives!$K$1005:$K$5000)</f>
        <v>0</v>
      </c>
      <c r="C8" s="141"/>
      <c r="D8" s="149">
        <v>0</v>
      </c>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149"/>
      <c r="BK8" s="149"/>
      <c r="BL8" s="149"/>
      <c r="BM8" s="149"/>
      <c r="BN8" s="149"/>
      <c r="BO8" s="149"/>
      <c r="BP8" s="149"/>
      <c r="BQ8" s="149"/>
      <c r="BR8" s="149"/>
      <c r="BS8" s="149"/>
      <c r="BT8" s="149"/>
      <c r="BU8" s="149"/>
      <c r="BV8" s="149"/>
      <c r="BW8" s="149"/>
      <c r="BX8" s="149"/>
      <c r="BY8" s="149"/>
      <c r="BZ8" s="149"/>
      <c r="CA8" s="149"/>
      <c r="CB8" s="149"/>
      <c r="CC8" s="149"/>
      <c r="CD8" s="149"/>
      <c r="CE8" s="149"/>
      <c r="CF8" s="149"/>
      <c r="CG8" s="149"/>
      <c r="CH8" s="149"/>
      <c r="CI8" s="149"/>
      <c r="CJ8" s="149"/>
      <c r="CK8" s="149"/>
      <c r="CL8" s="149"/>
      <c r="CM8" s="149"/>
      <c r="CN8" s="149"/>
      <c r="CO8" s="149"/>
      <c r="CP8" s="149"/>
      <c r="CQ8" s="149"/>
      <c r="CR8" s="149"/>
      <c r="CS8" s="149"/>
      <c r="CT8" s="149"/>
      <c r="CU8" s="149"/>
      <c r="CV8" s="149"/>
      <c r="CW8" s="149"/>
      <c r="CX8" s="149"/>
      <c r="CY8" s="149"/>
      <c r="CZ8" s="149"/>
      <c r="DA8" s="149"/>
      <c r="DB8" s="149"/>
      <c r="DC8" s="149"/>
      <c r="DD8" s="149"/>
      <c r="DE8" s="149"/>
      <c r="DF8" s="149"/>
      <c r="DG8" s="149"/>
      <c r="DH8" s="149"/>
      <c r="DI8" s="149"/>
      <c r="DJ8" s="149"/>
      <c r="DK8" s="149"/>
      <c r="DL8" s="149"/>
      <c r="DM8" s="149"/>
      <c r="DN8" s="149"/>
      <c r="DO8" s="149"/>
      <c r="DP8" s="149"/>
      <c r="DQ8" s="149"/>
      <c r="DR8" s="149"/>
      <c r="DS8" s="149"/>
      <c r="DT8" s="149"/>
      <c r="DU8" s="149"/>
      <c r="DV8" s="149"/>
      <c r="DW8" s="149"/>
      <c r="DX8" s="149"/>
      <c r="DY8" s="149"/>
      <c r="DZ8" s="149"/>
      <c r="EA8" s="149"/>
      <c r="EB8" s="149"/>
      <c r="EC8" s="149"/>
      <c r="ED8" s="149"/>
      <c r="EE8" s="149"/>
      <c r="EF8" s="149"/>
      <c r="EG8" s="149"/>
      <c r="EH8" s="149"/>
      <c r="EI8" s="149"/>
      <c r="EJ8" s="149"/>
      <c r="EK8" s="149"/>
      <c r="EL8" s="149"/>
      <c r="EM8" s="149"/>
      <c r="EN8" s="149"/>
      <c r="EO8" s="149"/>
      <c r="EP8" s="149"/>
      <c r="EQ8" s="149"/>
      <c r="ER8" s="149"/>
      <c r="ES8" s="149"/>
      <c r="ET8" s="149"/>
      <c r="EU8" s="149"/>
      <c r="EV8" s="149"/>
      <c r="EW8" s="149"/>
      <c r="EX8" s="149"/>
      <c r="EY8" s="149"/>
      <c r="EZ8" s="149"/>
      <c r="FA8" s="149"/>
      <c r="FB8" s="149"/>
      <c r="FC8" s="149"/>
      <c r="FD8" s="149"/>
      <c r="FE8" s="149"/>
      <c r="FF8" s="149"/>
      <c r="FG8" s="149"/>
      <c r="FH8" s="149"/>
      <c r="FI8" s="149"/>
      <c r="FJ8" s="149"/>
      <c r="FK8" s="149"/>
      <c r="FL8" s="149"/>
      <c r="FM8" s="149"/>
      <c r="FN8" s="149"/>
      <c r="FO8" s="149"/>
      <c r="FP8" s="149"/>
      <c r="FQ8" s="149"/>
      <c r="FR8" s="149"/>
      <c r="FS8" s="149"/>
      <c r="FT8" s="149"/>
      <c r="FU8" s="149"/>
      <c r="FV8" s="149"/>
      <c r="FW8" s="149"/>
      <c r="FX8" s="149"/>
      <c r="FY8" s="149"/>
      <c r="FZ8" s="149"/>
      <c r="GA8" s="149"/>
      <c r="GB8" s="149"/>
      <c r="GC8" s="149"/>
      <c r="GD8" s="149"/>
      <c r="GE8" s="149"/>
      <c r="GF8" s="149"/>
      <c r="GG8" s="149"/>
      <c r="GH8" s="149"/>
      <c r="GI8" s="149"/>
      <c r="GJ8" s="149"/>
      <c r="GK8" s="149"/>
      <c r="GL8" s="149"/>
      <c r="GM8" s="149"/>
      <c r="GN8" s="149"/>
      <c r="GO8" s="149"/>
      <c r="GP8" s="149"/>
      <c r="GQ8" s="149"/>
      <c r="GR8" s="149"/>
      <c r="GS8" s="149"/>
      <c r="GT8" s="149"/>
      <c r="GU8" s="149"/>
      <c r="GV8" s="149"/>
      <c r="GW8" s="149"/>
      <c r="GX8" s="149"/>
      <c r="GY8" s="149"/>
      <c r="GZ8" s="149"/>
      <c r="HA8" s="149"/>
      <c r="HB8" s="149"/>
      <c r="HC8" s="149"/>
      <c r="HD8" s="149"/>
      <c r="HE8" s="149"/>
      <c r="HF8" s="149"/>
      <c r="HG8" s="149"/>
      <c r="HH8" s="149"/>
      <c r="HI8" s="149"/>
      <c r="HJ8" s="149"/>
      <c r="HK8" s="149"/>
      <c r="HL8" s="149"/>
      <c r="HM8" s="149"/>
      <c r="HN8" s="149"/>
      <c r="HO8" s="149"/>
      <c r="HP8" s="149"/>
      <c r="HQ8" s="149"/>
      <c r="HR8" s="149"/>
      <c r="HS8" s="149"/>
      <c r="HT8" s="149"/>
      <c r="HU8" s="149"/>
      <c r="HV8" s="149"/>
      <c r="HW8" s="149"/>
      <c r="HX8" s="149"/>
      <c r="HY8" s="149"/>
      <c r="HZ8" s="149"/>
      <c r="IA8" s="149"/>
      <c r="IB8" s="149"/>
      <c r="IC8" s="149"/>
      <c r="ID8" s="149"/>
      <c r="IE8" s="149"/>
      <c r="IF8" s="149"/>
      <c r="IG8" s="149"/>
      <c r="IH8" s="149"/>
      <c r="II8" s="149"/>
      <c r="IJ8" s="149"/>
      <c r="IK8" s="149"/>
      <c r="IL8" s="149"/>
      <c r="IM8" s="149"/>
      <c r="IN8" s="149"/>
      <c r="IO8" s="149"/>
      <c r="IP8" s="149"/>
      <c r="IQ8" s="149"/>
      <c r="IR8" s="149"/>
      <c r="IS8" s="149"/>
      <c r="IT8" s="149"/>
      <c r="IU8" s="149"/>
      <c r="IV8" s="149"/>
    </row>
    <row r="9" ht="22.5" spans="1:256">
      <c r="A9" s="154" t="str">
        <f>Lang!A102</f>
        <v>Facturé (en qté)
Dates sélectionnées</v>
      </c>
      <c r="B9" s="155">
        <f>SUMPRODUCT((Archives!$N$1005:$N$5000=Lang!A4)*(Archives!$M$1005:$M$5000&gt;=$B$2)*(Archives!$M$1005:$M$5000&lt;=$B$3)*Archives!$A$1005:$A$5000)+SUMPRODUCT((Archives!$N$1005:$N$5000=Lang!A5)*(Archives!$M$1005:$M$5000&gt;=$B$2)*(Archives!$M$1005:$M$5000&lt;=$B$3)*Archives!$A$1005:$A$5000)</f>
        <v>0</v>
      </c>
      <c r="C9" s="156"/>
      <c r="D9" s="149">
        <v>0</v>
      </c>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49"/>
      <c r="EG9" s="149"/>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49"/>
      <c r="FZ9" s="149"/>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49"/>
      <c r="HS9" s="149"/>
      <c r="HT9" s="149"/>
      <c r="HU9" s="149"/>
      <c r="HV9" s="149"/>
      <c r="HW9" s="149"/>
      <c r="HX9" s="149"/>
      <c r="HY9" s="149"/>
      <c r="HZ9" s="149"/>
      <c r="IA9" s="149"/>
      <c r="IB9" s="149"/>
      <c r="IC9" s="149"/>
      <c r="ID9" s="149"/>
      <c r="IE9" s="149"/>
      <c r="IF9" s="149"/>
      <c r="IG9" s="149"/>
      <c r="IH9" s="149"/>
      <c r="II9" s="149"/>
      <c r="IJ9" s="149"/>
      <c r="IK9" s="149"/>
      <c r="IL9" s="149"/>
      <c r="IM9" s="149"/>
      <c r="IN9" s="149"/>
      <c r="IO9" s="149"/>
      <c r="IP9" s="149"/>
      <c r="IQ9" s="149"/>
      <c r="IR9" s="149"/>
      <c r="IS9" s="149"/>
      <c r="IT9" s="149"/>
      <c r="IU9" s="149"/>
      <c r="IV9" s="149"/>
    </row>
    <row r="10" ht="34.5" spans="1:256">
      <c r="A10" s="154" t="str">
        <f>Lang!A103</f>
        <v>Facturé (en qté)
Article sélectionné (N°)
Dates sélectionnées</v>
      </c>
      <c r="B10" s="155">
        <f>SUMPRODUCT((Archives!$N$1005:$N$5000=Lang!A4)*(Archives!$F$1005:$F$5000=$B$4)*(Archives!$M$1005:$M$5000&gt;=$B$2)*(Archives!$M$1005:$M$5000&lt;=$B$3)*Archives!$A$1005:$A$5000)+SUMPRODUCT((Archives!$N$1005:$N$5000=Lang!A5)*(Archives!$F$1005:$F$5000=$B$4)*(Archives!$M$1005:$M$5000&gt;=$B$2)*(Archives!$M$1005:$M$5000&lt;=$B$3)*Archives!$A$1005:$A$5000)</f>
        <v>0</v>
      </c>
      <c r="C10" s="157"/>
      <c r="D10" s="149">
        <v>0</v>
      </c>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row>
    <row r="11" ht="34.5" spans="1:256">
      <c r="A11" s="158" t="str">
        <f>Lang!A104</f>
        <v>PAIEMENTS
Enregistrés dans Archive
Dates sélectionnées</v>
      </c>
      <c r="B11" s="159">
        <f>IF(B5="",SUMPRODUCT((Archives!$R$1005:$R$5000&gt;=$B$2)*(Archives!$R$1005:$R$5000&lt;=$B$3)*Archives!$Q$1005:$Q$5000),SUMPRODUCT((Archives!$R$1005:$R$5000&gt;=$B$2)*(Archives!$R$1005:$R$5000&lt;=$B$3)*(Archives!$S$1005:$S$5000=$B$5)*Archives!$Q$1005:$Q$5000))</f>
        <v>0</v>
      </c>
      <c r="C11" s="156"/>
      <c r="D11" s="149">
        <v>0</v>
      </c>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49"/>
      <c r="FZ11" s="149"/>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49"/>
      <c r="HS11" s="149"/>
      <c r="HT11" s="149"/>
      <c r="HU11" s="149"/>
      <c r="HV11" s="149"/>
      <c r="HW11" s="149"/>
      <c r="HX11" s="149"/>
      <c r="HY11" s="149"/>
      <c r="HZ11" s="149"/>
      <c r="IA11" s="149"/>
      <c r="IB11" s="149"/>
      <c r="IC11" s="149"/>
      <c r="ID11" s="149"/>
      <c r="IE11" s="149"/>
      <c r="IF11" s="149"/>
      <c r="IG11" s="149"/>
      <c r="IH11" s="149"/>
      <c r="II11" s="149"/>
      <c r="IJ11" s="149"/>
      <c r="IK11" s="149"/>
      <c r="IL11" s="149"/>
      <c r="IM11" s="149"/>
      <c r="IN11" s="149"/>
      <c r="IO11" s="149"/>
      <c r="IP11" s="149"/>
      <c r="IQ11" s="149"/>
      <c r="IR11" s="149"/>
      <c r="IS11" s="149"/>
      <c r="IT11" s="149"/>
      <c r="IU11" s="149"/>
      <c r="IV11" s="149"/>
    </row>
    <row r="12" ht="34.5" spans="1:256">
      <c r="A12" s="152" t="str">
        <f>Lang!A105</f>
        <v>BALANCE
(en positif solde dû)
Dates sélectionnées</v>
      </c>
      <c r="B12" s="160">
        <f>B6-B11</f>
        <v>0</v>
      </c>
      <c r="C12" s="156"/>
      <c r="D12" s="149">
        <v>0</v>
      </c>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149"/>
      <c r="DP12" s="149"/>
      <c r="DQ12" s="149"/>
      <c r="DR12" s="149"/>
      <c r="DS12" s="149"/>
      <c r="DT12" s="149"/>
      <c r="DU12" s="149"/>
      <c r="DV12" s="149"/>
      <c r="DW12" s="149"/>
      <c r="DX12" s="149"/>
      <c r="DY12" s="149"/>
      <c r="DZ12" s="149"/>
      <c r="EA12" s="149"/>
      <c r="EB12" s="149"/>
      <c r="EC12" s="149"/>
      <c r="ED12" s="149"/>
      <c r="EE12" s="149"/>
      <c r="EF12" s="149"/>
      <c r="EG12" s="149"/>
      <c r="EH12" s="149"/>
      <c r="EI12" s="149"/>
      <c r="EJ12" s="149"/>
      <c r="EK12" s="149"/>
      <c r="EL12" s="149"/>
      <c r="EM12" s="149"/>
      <c r="EN12" s="149"/>
      <c r="EO12" s="149"/>
      <c r="EP12" s="149"/>
      <c r="EQ12" s="149"/>
      <c r="ER12" s="149"/>
      <c r="ES12" s="149"/>
      <c r="ET12" s="149"/>
      <c r="EU12" s="149"/>
      <c r="EV12" s="149"/>
      <c r="EW12" s="149"/>
      <c r="EX12" s="149"/>
      <c r="EY12" s="149"/>
      <c r="EZ12" s="149"/>
      <c r="FA12" s="149"/>
      <c r="FB12" s="149"/>
      <c r="FC12" s="149"/>
      <c r="FD12" s="149"/>
      <c r="FE12" s="149"/>
      <c r="FF12" s="149"/>
      <c r="FG12" s="149"/>
      <c r="FH12" s="149"/>
      <c r="FI12" s="149"/>
      <c r="FJ12" s="149"/>
      <c r="FK12" s="149"/>
      <c r="FL12" s="149"/>
      <c r="FM12" s="149"/>
      <c r="FN12" s="149"/>
      <c r="FO12" s="149"/>
      <c r="FP12" s="149"/>
      <c r="FQ12" s="149"/>
      <c r="FR12" s="149"/>
      <c r="FS12" s="149"/>
      <c r="FT12" s="149"/>
      <c r="FU12" s="149"/>
      <c r="FV12" s="149"/>
      <c r="FW12" s="149"/>
      <c r="FX12" s="149"/>
      <c r="FY12" s="149"/>
      <c r="FZ12" s="149"/>
      <c r="GA12" s="149"/>
      <c r="GB12" s="149"/>
      <c r="GC12" s="149"/>
      <c r="GD12" s="149"/>
      <c r="GE12" s="149"/>
      <c r="GF12" s="149"/>
      <c r="GG12" s="149"/>
      <c r="GH12" s="149"/>
      <c r="GI12" s="149"/>
      <c r="GJ12" s="149"/>
      <c r="GK12" s="149"/>
      <c r="GL12" s="149"/>
      <c r="GM12" s="149"/>
      <c r="GN12" s="149"/>
      <c r="GO12" s="149"/>
      <c r="GP12" s="149"/>
      <c r="GQ12" s="149"/>
      <c r="GR12" s="149"/>
      <c r="GS12" s="149"/>
      <c r="GT12" s="149"/>
      <c r="GU12" s="149"/>
      <c r="GV12" s="149"/>
      <c r="GW12" s="149"/>
      <c r="GX12" s="149"/>
      <c r="GY12" s="149"/>
      <c r="GZ12" s="149"/>
      <c r="HA12" s="149"/>
      <c r="HB12" s="149"/>
      <c r="HC12" s="149"/>
      <c r="HD12" s="149"/>
      <c r="HE12" s="149"/>
      <c r="HF12" s="149"/>
      <c r="HG12" s="149"/>
      <c r="HH12" s="149"/>
      <c r="HI12" s="149"/>
      <c r="HJ12" s="149"/>
      <c r="HK12" s="149"/>
      <c r="HL12" s="149"/>
      <c r="HM12" s="149"/>
      <c r="HN12" s="149"/>
      <c r="HO12" s="149"/>
      <c r="HP12" s="149"/>
      <c r="HQ12" s="149"/>
      <c r="HR12" s="149"/>
      <c r="HS12" s="149"/>
      <c r="HT12" s="149"/>
      <c r="HU12" s="149"/>
      <c r="HV12" s="149"/>
      <c r="HW12" s="149"/>
      <c r="HX12" s="149"/>
      <c r="HY12" s="149"/>
      <c r="HZ12" s="149"/>
      <c r="IA12" s="149"/>
      <c r="IB12" s="149"/>
      <c r="IC12" s="149"/>
      <c r="ID12" s="149"/>
      <c r="IE12" s="149"/>
      <c r="IF12" s="149"/>
      <c r="IG12" s="149"/>
      <c r="IH12" s="149"/>
      <c r="II12" s="149"/>
      <c r="IJ12" s="149"/>
      <c r="IK12" s="149"/>
      <c r="IL12" s="149"/>
      <c r="IM12" s="149"/>
      <c r="IN12" s="149"/>
      <c r="IO12" s="149"/>
      <c r="IP12" s="149"/>
      <c r="IQ12" s="149"/>
      <c r="IR12" s="149"/>
      <c r="IS12" s="149"/>
      <c r="IT12" s="149"/>
      <c r="IU12" s="149"/>
      <c r="IV12" s="149"/>
    </row>
    <row r="13" spans="1:256">
      <c r="A13" s="161" t="str">
        <f>Lang!A106</f>
        <v>Valeur du Stock au PV</v>
      </c>
      <c r="B13" s="162">
        <f ca="1">SUMIF(Factures!D17:D12017,"&gt;0",Factures!W17:W1017)</f>
        <v>83931.259</v>
      </c>
      <c r="C13" s="163"/>
      <c r="D13" s="149">
        <v>44567.52</v>
      </c>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c r="EY13" s="149"/>
      <c r="EZ13" s="149"/>
      <c r="FA13" s="149"/>
      <c r="FB13" s="149"/>
      <c r="FC13" s="149"/>
      <c r="FD13" s="149"/>
      <c r="FE13" s="149"/>
      <c r="FF13" s="149"/>
      <c r="FG13" s="149"/>
      <c r="FH13" s="149"/>
      <c r="FI13" s="149"/>
      <c r="FJ13" s="149"/>
      <c r="FK13" s="149"/>
      <c r="FL13" s="149"/>
      <c r="FM13" s="149"/>
      <c r="FN13" s="149"/>
      <c r="FO13" s="149"/>
      <c r="FP13" s="149"/>
      <c r="FQ13" s="149"/>
      <c r="FR13" s="149"/>
      <c r="FS13" s="149"/>
      <c r="FT13" s="149"/>
      <c r="FU13" s="149"/>
      <c r="FV13" s="149"/>
      <c r="FW13" s="149"/>
      <c r="FX13" s="149"/>
      <c r="FY13" s="149"/>
      <c r="FZ13" s="149"/>
      <c r="GA13" s="149"/>
      <c r="GB13" s="149"/>
      <c r="GC13" s="149"/>
      <c r="GD13" s="149"/>
      <c r="GE13" s="149"/>
      <c r="GF13" s="149"/>
      <c r="GG13" s="149"/>
      <c r="GH13" s="149"/>
      <c r="GI13" s="149"/>
      <c r="GJ13" s="149"/>
      <c r="GK13" s="149"/>
      <c r="GL13" s="149"/>
      <c r="GM13" s="149"/>
      <c r="GN13" s="149"/>
      <c r="GO13" s="149"/>
      <c r="GP13" s="149"/>
      <c r="GQ13" s="149"/>
      <c r="GR13" s="149"/>
      <c r="GS13" s="149"/>
      <c r="GT13" s="149"/>
      <c r="GU13" s="149"/>
      <c r="GV13" s="149"/>
      <c r="GW13" s="149"/>
      <c r="GX13" s="149"/>
      <c r="GY13" s="149"/>
      <c r="GZ13" s="149"/>
      <c r="HA13" s="149"/>
      <c r="HB13" s="149"/>
      <c r="HC13" s="149"/>
      <c r="HD13" s="149"/>
      <c r="HE13" s="149"/>
      <c r="HF13" s="149"/>
      <c r="HG13" s="149"/>
      <c r="HH13" s="149"/>
      <c r="HI13" s="149"/>
      <c r="HJ13" s="149"/>
      <c r="HK13" s="149"/>
      <c r="HL13" s="149"/>
      <c r="HM13" s="149"/>
      <c r="HN13" s="149"/>
      <c r="HO13" s="149"/>
      <c r="HP13" s="149"/>
      <c r="HQ13" s="149"/>
      <c r="HR13" s="149"/>
      <c r="HS13" s="149"/>
      <c r="HT13" s="149"/>
      <c r="HU13" s="149"/>
      <c r="HV13" s="149"/>
      <c r="HW13" s="149"/>
      <c r="HX13" s="149"/>
      <c r="HY13" s="149"/>
      <c r="HZ13" s="149"/>
      <c r="IA13" s="149"/>
      <c r="IB13" s="149"/>
      <c r="IC13" s="149"/>
      <c r="ID13" s="149"/>
      <c r="IE13" s="149"/>
      <c r="IF13" s="149"/>
      <c r="IG13" s="149"/>
      <c r="IH13" s="149"/>
      <c r="II13" s="149"/>
      <c r="IJ13" s="149"/>
      <c r="IK13" s="149"/>
      <c r="IL13" s="149"/>
      <c r="IM13" s="149"/>
      <c r="IN13" s="149"/>
      <c r="IO13" s="149"/>
      <c r="IP13" s="149"/>
      <c r="IQ13" s="149"/>
      <c r="IR13" s="149"/>
      <c r="IS13" s="149"/>
      <c r="IT13" s="149"/>
      <c r="IU13" s="149"/>
      <c r="IV13" s="149"/>
    </row>
    <row r="14" spans="1:256">
      <c r="A14" s="164" t="str">
        <f>Lang!A107</f>
        <v>Valeur du Stock au PR</v>
      </c>
      <c r="B14" s="165">
        <f>SUMIF(Factures!D17:D12017,"&gt;0",Factures!V17:V12017)</f>
        <v>56019.2013</v>
      </c>
      <c r="C14" s="163"/>
      <c r="D14" s="149">
        <v>29645.864</v>
      </c>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149"/>
      <c r="DJ14" s="149"/>
      <c r="DK14" s="149"/>
      <c r="DL14" s="149"/>
      <c r="DM14" s="149"/>
      <c r="DN14" s="149"/>
      <c r="DO14" s="149"/>
      <c r="DP14" s="149"/>
      <c r="DQ14" s="149"/>
      <c r="DR14" s="149"/>
      <c r="DS14" s="149"/>
      <c r="DT14" s="149"/>
      <c r="DU14" s="149"/>
      <c r="DV14" s="149"/>
      <c r="DW14" s="149"/>
      <c r="DX14" s="149"/>
      <c r="DY14" s="149"/>
      <c r="DZ14" s="149"/>
      <c r="EA14" s="149"/>
      <c r="EB14" s="149"/>
      <c r="EC14" s="149"/>
      <c r="ED14" s="149"/>
      <c r="EE14" s="149"/>
      <c r="EF14" s="149"/>
      <c r="EG14" s="149"/>
      <c r="EH14" s="149"/>
      <c r="EI14" s="149"/>
      <c r="EJ14" s="149"/>
      <c r="EK14" s="149"/>
      <c r="EL14" s="149"/>
      <c r="EM14" s="149"/>
      <c r="EN14" s="149"/>
      <c r="EO14" s="149"/>
      <c r="EP14" s="149"/>
      <c r="EQ14" s="149"/>
      <c r="ER14" s="149"/>
      <c r="ES14" s="149"/>
      <c r="ET14" s="149"/>
      <c r="EU14" s="149"/>
      <c r="EV14" s="149"/>
      <c r="EW14" s="149"/>
      <c r="EX14" s="149"/>
      <c r="EY14" s="149"/>
      <c r="EZ14" s="149"/>
      <c r="FA14" s="149"/>
      <c r="FB14" s="149"/>
      <c r="FC14" s="149"/>
      <c r="FD14" s="149"/>
      <c r="FE14" s="149"/>
      <c r="FF14" s="149"/>
      <c r="FG14" s="149"/>
      <c r="FH14" s="149"/>
      <c r="FI14" s="149"/>
      <c r="FJ14" s="149"/>
      <c r="FK14" s="149"/>
      <c r="FL14" s="149"/>
      <c r="FM14" s="149"/>
      <c r="FN14" s="149"/>
      <c r="FO14" s="149"/>
      <c r="FP14" s="149"/>
      <c r="FQ14" s="149"/>
      <c r="FR14" s="149"/>
      <c r="FS14" s="149"/>
      <c r="FT14" s="149"/>
      <c r="FU14" s="149"/>
      <c r="FV14" s="149"/>
      <c r="FW14" s="149"/>
      <c r="FX14" s="149"/>
      <c r="FY14" s="149"/>
      <c r="FZ14" s="149"/>
      <c r="GA14" s="149"/>
      <c r="GB14" s="149"/>
      <c r="GC14" s="149"/>
      <c r="GD14" s="149"/>
      <c r="GE14" s="149"/>
      <c r="GF14" s="149"/>
      <c r="GG14" s="149"/>
      <c r="GH14" s="149"/>
      <c r="GI14" s="149"/>
      <c r="GJ14" s="149"/>
      <c r="GK14" s="149"/>
      <c r="GL14" s="149"/>
      <c r="GM14" s="149"/>
      <c r="GN14" s="149"/>
      <c r="GO14" s="149"/>
      <c r="GP14" s="149"/>
      <c r="GQ14" s="149"/>
      <c r="GR14" s="149"/>
      <c r="GS14" s="149"/>
      <c r="GT14" s="149"/>
      <c r="GU14" s="149"/>
      <c r="GV14" s="149"/>
      <c r="GW14" s="149"/>
      <c r="GX14" s="149"/>
      <c r="GY14" s="149"/>
      <c r="GZ14" s="149"/>
      <c r="HA14" s="149"/>
      <c r="HB14" s="149"/>
      <c r="HC14" s="149"/>
      <c r="HD14" s="149"/>
      <c r="HE14" s="149"/>
      <c r="HF14" s="149"/>
      <c r="HG14" s="149"/>
      <c r="HH14" s="149"/>
      <c r="HI14" s="149"/>
      <c r="HJ14" s="149"/>
      <c r="HK14" s="149"/>
      <c r="HL14" s="149"/>
      <c r="HM14" s="149"/>
      <c r="HN14" s="149"/>
      <c r="HO14" s="149"/>
      <c r="HP14" s="149"/>
      <c r="HQ14" s="149"/>
      <c r="HR14" s="149"/>
      <c r="HS14" s="149"/>
      <c r="HT14" s="149"/>
      <c r="HU14" s="149"/>
      <c r="HV14" s="149"/>
      <c r="HW14" s="149"/>
      <c r="HX14" s="149"/>
      <c r="HY14" s="149"/>
      <c r="HZ14" s="149"/>
      <c r="IA14" s="149"/>
      <c r="IB14" s="149"/>
      <c r="IC14" s="149"/>
      <c r="ID14" s="149"/>
      <c r="IE14" s="149"/>
      <c r="IF14" s="149"/>
      <c r="IG14" s="149"/>
      <c r="IH14" s="149"/>
      <c r="II14" s="149"/>
      <c r="IJ14" s="149"/>
      <c r="IK14" s="149"/>
      <c r="IL14" s="149"/>
      <c r="IM14" s="149"/>
      <c r="IN14" s="149"/>
      <c r="IO14" s="149"/>
      <c r="IP14" s="149"/>
      <c r="IQ14" s="149"/>
      <c r="IR14" s="149"/>
      <c r="IS14" s="149"/>
      <c r="IT14" s="149"/>
      <c r="IU14" s="149"/>
      <c r="IV14" s="149"/>
    </row>
    <row r="15" spans="1:256">
      <c r="A15" s="164" t="str">
        <f>Lang!A108</f>
        <v>MB du stock en valeur</v>
      </c>
      <c r="B15" s="165">
        <f ca="1">B13-B14</f>
        <v>27912.0577</v>
      </c>
      <c r="C15" s="163"/>
      <c r="D15" s="149">
        <v>14921.656</v>
      </c>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c r="IE15" s="149"/>
      <c r="IF15" s="149"/>
      <c r="IG15" s="149"/>
      <c r="IH15" s="149"/>
      <c r="II15" s="149"/>
      <c r="IJ15" s="149"/>
      <c r="IK15" s="149"/>
      <c r="IL15" s="149"/>
      <c r="IM15" s="149"/>
      <c r="IN15" s="149"/>
      <c r="IO15" s="149"/>
      <c r="IP15" s="149"/>
      <c r="IQ15" s="149"/>
      <c r="IR15" s="149"/>
      <c r="IS15" s="149"/>
      <c r="IT15" s="149"/>
      <c r="IU15" s="149"/>
      <c r="IV15" s="149"/>
    </row>
    <row r="16" spans="1:256">
      <c r="A16" s="166" t="str">
        <f>Lang!A109</f>
        <v>MB du stock en %</v>
      </c>
      <c r="B16" s="167">
        <f ca="1">1-B14/B13</f>
        <v>0.332558548895353</v>
      </c>
      <c r="C16" s="163"/>
      <c r="D16" s="168">
        <v>0.33481010386039</v>
      </c>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c r="BP16" s="168"/>
      <c r="BQ16" s="168"/>
      <c r="BR16" s="168"/>
      <c r="BS16" s="168"/>
      <c r="BT16" s="168"/>
      <c r="BU16" s="168"/>
      <c r="BV16" s="168"/>
      <c r="BW16" s="168"/>
      <c r="BX16" s="168"/>
      <c r="BY16" s="168"/>
      <c r="BZ16" s="16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8"/>
      <c r="CW16" s="168"/>
      <c r="CX16" s="168"/>
      <c r="CY16" s="168"/>
      <c r="CZ16" s="168"/>
      <c r="DA16" s="168"/>
      <c r="DB16" s="168"/>
      <c r="DC16" s="168"/>
      <c r="DD16" s="168"/>
      <c r="DE16" s="168"/>
      <c r="DF16" s="168"/>
      <c r="DG16" s="168"/>
      <c r="DH16" s="168"/>
      <c r="DI16" s="168"/>
      <c r="DJ16" s="168"/>
      <c r="DK16" s="168"/>
      <c r="DL16" s="168"/>
      <c r="DM16" s="168"/>
      <c r="DN16" s="168"/>
      <c r="DO16" s="168"/>
      <c r="DP16" s="168"/>
      <c r="DQ16" s="168"/>
      <c r="DR16" s="168"/>
      <c r="DS16" s="168"/>
      <c r="DT16" s="168"/>
      <c r="DU16" s="168"/>
      <c r="DV16" s="168"/>
      <c r="DW16" s="168"/>
      <c r="DX16" s="168"/>
      <c r="DY16" s="168"/>
      <c r="DZ16" s="168"/>
      <c r="EA16" s="168"/>
      <c r="EB16" s="168"/>
      <c r="EC16" s="168"/>
      <c r="ED16" s="168"/>
      <c r="EE16" s="168"/>
      <c r="EF16" s="168"/>
      <c r="EG16" s="168"/>
      <c r="EH16" s="168"/>
      <c r="EI16" s="168"/>
      <c r="EJ16" s="168"/>
      <c r="EK16" s="168"/>
      <c r="EL16" s="168"/>
      <c r="EM16" s="168"/>
      <c r="EN16" s="168"/>
      <c r="EO16" s="168"/>
      <c r="EP16" s="168"/>
      <c r="EQ16" s="168"/>
      <c r="ER16" s="168"/>
      <c r="ES16" s="168"/>
      <c r="ET16" s="168"/>
      <c r="EU16" s="168"/>
      <c r="EV16" s="168"/>
      <c r="EW16" s="168"/>
      <c r="EX16" s="168"/>
      <c r="EY16" s="168"/>
      <c r="EZ16" s="168"/>
      <c r="FA16" s="168"/>
      <c r="FB16" s="168"/>
      <c r="FC16" s="168"/>
      <c r="FD16" s="168"/>
      <c r="FE16" s="168"/>
      <c r="FF16" s="168"/>
      <c r="FG16" s="168"/>
      <c r="FH16" s="168"/>
      <c r="FI16" s="168"/>
      <c r="FJ16" s="168"/>
      <c r="FK16" s="168"/>
      <c r="FL16" s="168"/>
      <c r="FM16" s="168"/>
      <c r="FN16" s="168"/>
      <c r="FO16" s="168"/>
      <c r="FP16" s="168"/>
      <c r="FQ16" s="168"/>
      <c r="FR16" s="168"/>
      <c r="FS16" s="168"/>
      <c r="FT16" s="168"/>
      <c r="FU16" s="168"/>
      <c r="FV16" s="168"/>
      <c r="FW16" s="168"/>
      <c r="FX16" s="168"/>
      <c r="FY16" s="168"/>
      <c r="FZ16" s="168"/>
      <c r="GA16" s="168"/>
      <c r="GB16" s="168"/>
      <c r="GC16" s="168"/>
      <c r="GD16" s="168"/>
      <c r="GE16" s="168"/>
      <c r="GF16" s="168"/>
      <c r="GG16" s="168"/>
      <c r="GH16" s="168"/>
      <c r="GI16" s="168"/>
      <c r="GJ16" s="168"/>
      <c r="GK16" s="168"/>
      <c r="GL16" s="168"/>
      <c r="GM16" s="168"/>
      <c r="GN16" s="168"/>
      <c r="GO16" s="168"/>
      <c r="GP16" s="168"/>
      <c r="GQ16" s="168"/>
      <c r="GR16" s="168"/>
      <c r="GS16" s="168"/>
      <c r="GT16" s="168"/>
      <c r="GU16" s="168"/>
      <c r="GV16" s="168"/>
      <c r="GW16" s="168"/>
      <c r="GX16" s="168"/>
      <c r="GY16" s="168"/>
      <c r="GZ16" s="168"/>
      <c r="HA16" s="168"/>
      <c r="HB16" s="168"/>
      <c r="HC16" s="168"/>
      <c r="HD16" s="168"/>
      <c r="HE16" s="168"/>
      <c r="HF16" s="168"/>
      <c r="HG16" s="168"/>
      <c r="HH16" s="168"/>
      <c r="HI16" s="168"/>
      <c r="HJ16" s="168"/>
      <c r="HK16" s="168"/>
      <c r="HL16" s="168"/>
      <c r="HM16" s="168"/>
      <c r="HN16" s="168"/>
      <c r="HO16" s="168"/>
      <c r="HP16" s="168"/>
      <c r="HQ16" s="168"/>
      <c r="HR16" s="168"/>
      <c r="HS16" s="168"/>
      <c r="HT16" s="168"/>
      <c r="HU16" s="168"/>
      <c r="HV16" s="168"/>
      <c r="HW16" s="168"/>
      <c r="HX16" s="168"/>
      <c r="HY16" s="168"/>
      <c r="HZ16" s="168"/>
      <c r="IA16" s="168"/>
      <c r="IB16" s="168"/>
      <c r="IC16" s="168"/>
      <c r="ID16" s="168"/>
      <c r="IE16" s="168"/>
      <c r="IF16" s="168"/>
      <c r="IG16" s="168"/>
      <c r="IH16" s="168"/>
      <c r="II16" s="168"/>
      <c r="IJ16" s="168"/>
      <c r="IK16" s="168"/>
      <c r="IL16" s="168"/>
      <c r="IM16" s="168"/>
      <c r="IN16" s="168"/>
      <c r="IO16" s="168"/>
      <c r="IP16" s="168"/>
      <c r="IQ16" s="168"/>
      <c r="IR16" s="168"/>
      <c r="IS16" s="168"/>
      <c r="IT16" s="168"/>
      <c r="IU16" s="168"/>
      <c r="IV16" s="168"/>
    </row>
    <row r="17" s="124" customFormat="1" spans="1:256">
      <c r="A17" s="166" t="str">
        <f>Lang!A110</f>
        <v>Nb d'unités en stock</v>
      </c>
      <c r="B17" s="169">
        <f ca="1">SUMIF(Factures!D17:D12017,"&gt;0",Factures!D17:D1017)</f>
        <v>713.957</v>
      </c>
      <c r="C17" s="163"/>
      <c r="D17" s="149">
        <v>392.96</v>
      </c>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c r="IE17" s="149"/>
      <c r="IF17" s="149"/>
      <c r="IG17" s="149"/>
      <c r="IH17" s="149"/>
      <c r="II17" s="149"/>
      <c r="IJ17" s="149"/>
      <c r="IK17" s="149"/>
      <c r="IL17" s="149"/>
      <c r="IM17" s="149"/>
      <c r="IN17" s="149"/>
      <c r="IO17" s="149"/>
      <c r="IP17" s="149"/>
      <c r="IQ17" s="149"/>
      <c r="IR17" s="149"/>
      <c r="IS17" s="149"/>
      <c r="IT17" s="149"/>
      <c r="IU17" s="149"/>
      <c r="IV17" s="149"/>
    </row>
    <row r="18" s="124" customFormat="1" spans="1:256">
      <c r="A18" s="170" t="str">
        <f>Lang!A111</f>
        <v>Total Debts (Créanciers)</v>
      </c>
      <c r="B18" s="171">
        <f>Achats!D1</f>
        <v>32125.5</v>
      </c>
      <c r="C18" s="163"/>
      <c r="D18" s="149">
        <v>32125.5</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c r="IE18" s="149"/>
      <c r="IF18" s="149"/>
      <c r="IG18" s="149"/>
      <c r="IH18" s="149"/>
      <c r="II18" s="149"/>
      <c r="IJ18" s="149"/>
      <c r="IK18" s="149"/>
      <c r="IL18" s="149"/>
      <c r="IM18" s="149"/>
      <c r="IN18" s="149"/>
      <c r="IO18" s="149"/>
      <c r="IP18" s="149"/>
      <c r="IQ18" s="149"/>
      <c r="IR18" s="149"/>
      <c r="IS18" s="149"/>
      <c r="IT18" s="149"/>
      <c r="IU18" s="149"/>
      <c r="IV18" s="149"/>
    </row>
    <row r="19" s="125" customFormat="1" ht="45" spans="1:256">
      <c r="A19" s="172" t="str">
        <f>Lang!A112</f>
        <v>Astuce: Copiez-collage spécial (Valeurs) la colonne B sur les col. D et suivantes</v>
      </c>
      <c r="B19" s="172"/>
      <c r="C19" s="173"/>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4"/>
      <c r="BR19" s="174"/>
      <c r="BS19" s="174"/>
      <c r="BT19" s="174"/>
      <c r="BU19" s="174"/>
      <c r="BV19" s="174"/>
      <c r="BW19" s="174"/>
      <c r="BX19" s="174"/>
      <c r="BY19" s="174"/>
      <c r="BZ19" s="174"/>
      <c r="CA19" s="174"/>
      <c r="CB19" s="174"/>
      <c r="CC19" s="174"/>
      <c r="CD19" s="174"/>
      <c r="CE19" s="174"/>
      <c r="CF19" s="174"/>
      <c r="CG19" s="174"/>
      <c r="CH19" s="174"/>
      <c r="CI19" s="174"/>
      <c r="CJ19" s="174"/>
      <c r="CK19" s="174"/>
      <c r="CL19" s="174"/>
      <c r="CM19" s="174"/>
      <c r="CN19" s="174"/>
      <c r="CO19" s="174"/>
      <c r="CP19" s="174"/>
      <c r="CQ19" s="174"/>
      <c r="CR19" s="174"/>
      <c r="CS19" s="174"/>
      <c r="CT19" s="174"/>
      <c r="CU19" s="174"/>
      <c r="CV19" s="174"/>
      <c r="CW19" s="174"/>
      <c r="CX19" s="174"/>
      <c r="CY19" s="174"/>
      <c r="CZ19" s="174"/>
      <c r="DA19" s="174"/>
      <c r="DB19" s="174"/>
      <c r="DC19" s="174"/>
      <c r="DD19" s="174"/>
      <c r="DE19" s="174"/>
      <c r="DF19" s="174"/>
      <c r="DG19" s="174"/>
      <c r="DH19" s="174"/>
      <c r="DI19" s="174"/>
      <c r="DJ19" s="174"/>
      <c r="DK19" s="174"/>
      <c r="DL19" s="174"/>
      <c r="DM19" s="174"/>
      <c r="DN19" s="174"/>
      <c r="DO19" s="174"/>
      <c r="DP19" s="174"/>
      <c r="DQ19" s="174"/>
      <c r="DR19" s="174"/>
      <c r="DS19" s="174"/>
      <c r="DT19" s="174"/>
      <c r="DU19" s="174"/>
      <c r="DV19" s="174"/>
      <c r="DW19" s="174"/>
      <c r="DX19" s="174"/>
      <c r="DY19" s="174"/>
      <c r="DZ19" s="174"/>
      <c r="EA19" s="174"/>
      <c r="EB19" s="174"/>
      <c r="EC19" s="174"/>
      <c r="ED19" s="174"/>
      <c r="EE19" s="174"/>
      <c r="EF19" s="174"/>
      <c r="EG19" s="174"/>
      <c r="EH19" s="174"/>
      <c r="EI19" s="174"/>
      <c r="EJ19" s="174"/>
      <c r="EK19" s="174"/>
      <c r="EL19" s="174"/>
      <c r="EM19" s="174"/>
      <c r="EN19" s="174"/>
      <c r="EO19" s="174"/>
      <c r="EP19" s="174"/>
      <c r="EQ19" s="174"/>
      <c r="ER19" s="174"/>
      <c r="ES19" s="174"/>
      <c r="ET19" s="174"/>
      <c r="EU19" s="174"/>
      <c r="EV19" s="174"/>
      <c r="EW19" s="174"/>
      <c r="EX19" s="174"/>
      <c r="EY19" s="174"/>
      <c r="EZ19" s="174"/>
      <c r="FA19" s="174"/>
      <c r="FB19" s="174"/>
      <c r="FC19" s="174"/>
      <c r="FD19" s="174"/>
      <c r="FE19" s="174"/>
      <c r="FF19" s="174"/>
      <c r="FG19" s="174"/>
      <c r="FH19" s="174"/>
      <c r="FI19" s="174"/>
      <c r="FJ19" s="174"/>
      <c r="FK19" s="174"/>
      <c r="FL19" s="174"/>
      <c r="FM19" s="174"/>
      <c r="FN19" s="174"/>
      <c r="FO19" s="174"/>
      <c r="FP19" s="174"/>
      <c r="FQ19" s="174"/>
      <c r="FR19" s="174"/>
      <c r="FS19" s="174"/>
      <c r="FT19" s="174"/>
      <c r="FU19" s="174"/>
      <c r="FV19" s="174"/>
      <c r="FW19" s="174"/>
      <c r="FX19" s="174"/>
      <c r="FY19" s="174"/>
      <c r="FZ19" s="174"/>
      <c r="GA19" s="174"/>
      <c r="GB19" s="174"/>
      <c r="GC19" s="174"/>
      <c r="GD19" s="174"/>
      <c r="GE19" s="174"/>
      <c r="GF19" s="174"/>
      <c r="GG19" s="174"/>
      <c r="GH19" s="174"/>
      <c r="GI19" s="174"/>
      <c r="GJ19" s="174"/>
      <c r="GK19" s="174"/>
      <c r="GL19" s="174"/>
      <c r="GM19" s="174"/>
      <c r="GN19" s="174"/>
      <c r="GO19" s="174"/>
      <c r="GP19" s="174"/>
      <c r="GQ19" s="174"/>
      <c r="GR19" s="174"/>
      <c r="GS19" s="174"/>
      <c r="GT19" s="174"/>
      <c r="GU19" s="174"/>
      <c r="GV19" s="174"/>
      <c r="GW19" s="174"/>
      <c r="GX19" s="174"/>
      <c r="GY19" s="174"/>
      <c r="GZ19" s="174"/>
      <c r="HA19" s="174"/>
      <c r="HB19" s="174"/>
      <c r="HC19" s="174"/>
      <c r="HD19" s="174"/>
      <c r="HE19" s="174"/>
      <c r="HF19" s="174"/>
      <c r="HG19" s="174"/>
      <c r="HH19" s="174"/>
      <c r="HI19" s="174"/>
      <c r="HJ19" s="174"/>
      <c r="HK19" s="174"/>
      <c r="HL19" s="174"/>
      <c r="HM19" s="174"/>
      <c r="HN19" s="174"/>
      <c r="HO19" s="174"/>
      <c r="HP19" s="174"/>
      <c r="HQ19" s="174"/>
      <c r="HR19" s="174"/>
      <c r="HS19" s="174"/>
      <c r="HT19" s="174"/>
      <c r="HU19" s="174"/>
      <c r="HV19" s="174"/>
      <c r="HW19" s="174"/>
      <c r="HX19" s="174"/>
      <c r="HY19" s="174"/>
      <c r="HZ19" s="174"/>
      <c r="IA19" s="174"/>
      <c r="IB19" s="174"/>
      <c r="IC19" s="174"/>
      <c r="ID19" s="174"/>
      <c r="IE19" s="174"/>
      <c r="IF19" s="174"/>
      <c r="IG19" s="174"/>
      <c r="IH19" s="174"/>
      <c r="II19" s="174"/>
      <c r="IJ19" s="174"/>
      <c r="IK19" s="174"/>
      <c r="IL19" s="174"/>
      <c r="IM19" s="174"/>
      <c r="IN19" s="174"/>
      <c r="IO19" s="174"/>
      <c r="IP19" s="174"/>
      <c r="IQ19" s="174"/>
      <c r="IR19" s="174"/>
      <c r="IS19" s="174"/>
      <c r="IT19" s="174"/>
      <c r="IU19" s="174"/>
      <c r="IV19" s="174"/>
    </row>
    <row r="20" ht="22.5" spans="1:256">
      <c r="A20" s="174" t="s">
        <v>311</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29"/>
      <c r="CT20" s="129"/>
      <c r="CU20" s="129"/>
      <c r="CV20" s="129"/>
      <c r="CW20" s="129"/>
      <c r="CX20" s="129"/>
      <c r="CY20" s="129"/>
      <c r="CZ20" s="129"/>
      <c r="DA20" s="129"/>
      <c r="DB20" s="129"/>
      <c r="DC20" s="129"/>
      <c r="DD20" s="129"/>
      <c r="DE20" s="129"/>
      <c r="DF20" s="129"/>
      <c r="DG20" s="129"/>
      <c r="DH20" s="129"/>
      <c r="DI20" s="129"/>
      <c r="DJ20" s="129"/>
      <c r="DK20" s="129"/>
      <c r="DL20" s="129"/>
      <c r="DM20" s="129"/>
      <c r="DN20" s="129"/>
      <c r="DO20" s="129"/>
      <c r="DP20" s="129"/>
      <c r="DQ20" s="129"/>
      <c r="DR20" s="129"/>
      <c r="DS20" s="129"/>
      <c r="DT20" s="129"/>
      <c r="DU20" s="129"/>
      <c r="DV20" s="129"/>
      <c r="DW20" s="129"/>
      <c r="DX20" s="129"/>
      <c r="DY20" s="129"/>
      <c r="DZ20" s="129"/>
      <c r="EA20" s="129"/>
      <c r="EB20" s="129"/>
      <c r="EC20" s="129"/>
      <c r="ED20" s="129"/>
      <c r="EE20" s="129"/>
      <c r="EF20" s="129"/>
      <c r="EG20" s="129"/>
      <c r="EH20" s="129"/>
      <c r="EI20" s="129"/>
      <c r="EJ20" s="129"/>
      <c r="EK20" s="129"/>
      <c r="EL20" s="129"/>
      <c r="EM20" s="129"/>
      <c r="EN20" s="129"/>
      <c r="EO20" s="129"/>
      <c r="EP20" s="129"/>
      <c r="EQ20" s="129"/>
      <c r="ER20" s="129"/>
      <c r="ES20" s="129"/>
      <c r="ET20" s="129"/>
      <c r="EU20" s="129"/>
      <c r="EV20" s="129"/>
      <c r="EW20" s="129"/>
      <c r="EX20" s="129"/>
      <c r="EY20" s="129"/>
      <c r="EZ20" s="129"/>
      <c r="FA20" s="129"/>
      <c r="FB20" s="129"/>
      <c r="FC20" s="129"/>
      <c r="FD20" s="129"/>
      <c r="FE20" s="129"/>
      <c r="FF20" s="129"/>
      <c r="FG20" s="129"/>
      <c r="FH20" s="129"/>
      <c r="FI20" s="129"/>
      <c r="FJ20" s="129"/>
      <c r="FK20" s="129"/>
      <c r="FL20" s="129"/>
      <c r="FM20" s="129"/>
      <c r="FN20" s="129"/>
      <c r="FO20" s="129"/>
      <c r="FP20" s="129"/>
      <c r="FQ20" s="129"/>
      <c r="FR20" s="129"/>
      <c r="FS20" s="129"/>
      <c r="FT20" s="129"/>
      <c r="FU20" s="129"/>
      <c r="FV20" s="129"/>
      <c r="FW20" s="129"/>
      <c r="FX20" s="129"/>
      <c r="FY20" s="129"/>
      <c r="FZ20" s="129"/>
      <c r="GA20" s="129"/>
      <c r="GB20" s="129"/>
      <c r="GC20" s="129"/>
      <c r="GD20" s="129"/>
      <c r="GE20" s="129"/>
      <c r="GF20" s="129"/>
      <c r="GG20" s="129"/>
      <c r="GH20" s="129"/>
      <c r="GI20" s="129"/>
      <c r="GJ20" s="129"/>
      <c r="GK20" s="129"/>
      <c r="GL20" s="129"/>
      <c r="GM20" s="129"/>
      <c r="GN20" s="129"/>
      <c r="GO20" s="129"/>
      <c r="GP20" s="129"/>
      <c r="GQ20" s="129"/>
      <c r="GR20" s="129"/>
      <c r="GS20" s="129"/>
      <c r="GT20" s="129"/>
      <c r="GU20" s="129"/>
      <c r="GV20" s="129"/>
      <c r="GW20" s="129"/>
      <c r="GX20" s="129"/>
      <c r="GY20" s="129"/>
      <c r="GZ20" s="129"/>
      <c r="HA20" s="129"/>
      <c r="HB20" s="129"/>
      <c r="HC20" s="129"/>
      <c r="HD20" s="129"/>
      <c r="HE20" s="129"/>
      <c r="HF20" s="129"/>
      <c r="HG20" s="129"/>
      <c r="HH20" s="129"/>
      <c r="HI20" s="129"/>
      <c r="HJ20" s="129"/>
      <c r="HK20" s="129"/>
      <c r="HL20" s="129"/>
      <c r="HM20" s="129"/>
      <c r="HN20" s="129"/>
      <c r="HO20" s="129"/>
      <c r="HP20" s="129"/>
      <c r="HQ20" s="129"/>
      <c r="HR20" s="129"/>
      <c r="HS20" s="129"/>
      <c r="HT20" s="129"/>
      <c r="HU20" s="129"/>
      <c r="HV20" s="129"/>
      <c r="HW20" s="129"/>
      <c r="HX20" s="129"/>
      <c r="HY20" s="129"/>
      <c r="HZ20" s="129"/>
      <c r="IA20" s="129"/>
      <c r="IB20" s="129"/>
      <c r="IC20" s="129"/>
      <c r="ID20" s="129"/>
      <c r="IE20" s="129"/>
      <c r="IF20" s="129"/>
      <c r="IG20" s="129"/>
      <c r="IH20" s="129"/>
      <c r="II20" s="129"/>
      <c r="IJ20" s="129"/>
      <c r="IK20" s="129"/>
      <c r="IL20" s="129"/>
      <c r="IM20" s="129"/>
      <c r="IN20" s="129"/>
      <c r="IO20" s="129"/>
      <c r="IP20" s="129"/>
      <c r="IQ20" s="129"/>
      <c r="IR20" s="129"/>
      <c r="IS20" s="129"/>
      <c r="IT20" s="129"/>
      <c r="IU20" s="129"/>
      <c r="IV20" s="129"/>
    </row>
    <row r="21" s="126" customFormat="1" ht="33.75" spans="1:256">
      <c r="A21" s="175" t="s">
        <v>312</v>
      </c>
      <c r="B21" s="176">
        <f>B6-MAX(D6:ZZ6)</f>
        <v>0</v>
      </c>
      <c r="C21" s="149"/>
      <c r="D21" s="149">
        <v>0</v>
      </c>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c r="GS21" s="149"/>
      <c r="GT21" s="149"/>
      <c r="GU21" s="149"/>
      <c r="GV21" s="149"/>
      <c r="GW21" s="149"/>
      <c r="GX21" s="149"/>
      <c r="GY21" s="149"/>
      <c r="GZ21" s="149"/>
      <c r="HA21" s="149"/>
      <c r="HB21" s="149"/>
      <c r="HC21" s="149"/>
      <c r="HD21" s="149"/>
      <c r="HE21" s="149"/>
      <c r="HF21" s="149"/>
      <c r="HG21" s="149"/>
      <c r="HH21" s="149"/>
      <c r="HI21" s="149"/>
      <c r="HJ21" s="149"/>
      <c r="HK21" s="149"/>
      <c r="HL21" s="149"/>
      <c r="HM21" s="149"/>
      <c r="HN21" s="149"/>
      <c r="HO21" s="149"/>
      <c r="HP21" s="149"/>
      <c r="HQ21" s="149"/>
      <c r="HR21" s="149"/>
      <c r="HS21" s="149"/>
      <c r="HT21" s="149"/>
      <c r="HU21" s="149"/>
      <c r="HV21" s="149"/>
      <c r="HW21" s="149"/>
      <c r="HX21" s="149"/>
      <c r="HY21" s="149"/>
      <c r="HZ21" s="149"/>
      <c r="IA21" s="149"/>
      <c r="IB21" s="149"/>
      <c r="IC21" s="149"/>
      <c r="ID21" s="149"/>
      <c r="IE21" s="149"/>
      <c r="IF21" s="149"/>
      <c r="IG21" s="149"/>
      <c r="IH21" s="149"/>
      <c r="II21" s="149"/>
      <c r="IJ21" s="149"/>
      <c r="IK21" s="149"/>
      <c r="IL21" s="149"/>
      <c r="IM21" s="149"/>
      <c r="IN21" s="149"/>
      <c r="IO21" s="149"/>
      <c r="IP21" s="149"/>
      <c r="IQ21" s="149"/>
      <c r="IR21" s="149"/>
      <c r="IS21" s="149"/>
      <c r="IT21" s="149"/>
      <c r="IU21" s="149"/>
      <c r="IV21" s="149"/>
    </row>
    <row r="22" s="127" customFormat="1" ht="22.5" spans="1:256">
      <c r="A22" s="174" t="s">
        <v>313</v>
      </c>
      <c r="B22" s="149" t="e">
        <f>B7/B9</f>
        <v>#DIV/0!</v>
      </c>
      <c r="C22" s="149"/>
      <c r="D22" s="177" t="e">
        <v>#DIV/0!</v>
      </c>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7"/>
      <c r="BF22" s="177"/>
      <c r="BG22" s="177"/>
      <c r="BH22" s="177"/>
      <c r="BI22" s="177"/>
      <c r="BJ22" s="177"/>
      <c r="BK22" s="177"/>
      <c r="BL22" s="177"/>
      <c r="BM22" s="177"/>
      <c r="BN22" s="177"/>
      <c r="BO22" s="177"/>
      <c r="BP22" s="177"/>
      <c r="BQ22" s="177"/>
      <c r="BR22" s="177"/>
      <c r="BS22" s="177"/>
      <c r="BT22" s="177"/>
      <c r="BU22" s="177"/>
      <c r="BV22" s="177"/>
      <c r="BW22" s="177"/>
      <c r="BX22" s="177"/>
      <c r="BY22" s="177"/>
      <c r="BZ22" s="177"/>
      <c r="CA22" s="177"/>
      <c r="CB22" s="177"/>
      <c r="CC22" s="177"/>
      <c r="CD22" s="177"/>
      <c r="CE22" s="177"/>
      <c r="CF22" s="177"/>
      <c r="CG22" s="177"/>
      <c r="CH22" s="177"/>
      <c r="CI22" s="177"/>
      <c r="CJ22" s="177"/>
      <c r="CK22" s="177"/>
      <c r="CL22" s="177"/>
      <c r="CM22" s="177"/>
      <c r="CN22" s="177"/>
      <c r="CO22" s="177"/>
      <c r="CP22" s="177"/>
      <c r="CQ22" s="177"/>
      <c r="CR22" s="177"/>
      <c r="CS22" s="177"/>
      <c r="CT22" s="177"/>
      <c r="CU22" s="177"/>
      <c r="CV22" s="177"/>
      <c r="CW22" s="177"/>
      <c r="CX22" s="177"/>
      <c r="CY22" s="177"/>
      <c r="CZ22" s="177"/>
      <c r="DA22" s="177"/>
      <c r="DB22" s="177"/>
      <c r="DC22" s="177"/>
      <c r="DD22" s="177"/>
      <c r="DE22" s="177"/>
      <c r="DF22" s="177"/>
      <c r="DG22" s="177"/>
      <c r="DH22" s="177"/>
      <c r="DI22" s="177"/>
      <c r="DJ22" s="177"/>
      <c r="DK22" s="177"/>
      <c r="DL22" s="177"/>
      <c r="DM22" s="177"/>
      <c r="DN22" s="177"/>
      <c r="DO22" s="177"/>
      <c r="DP22" s="177"/>
      <c r="DQ22" s="177"/>
      <c r="DR22" s="177"/>
      <c r="DS22" s="177"/>
      <c r="DT22" s="177"/>
      <c r="DU22" s="177"/>
      <c r="DV22" s="177"/>
      <c r="DW22" s="177"/>
      <c r="DX22" s="177"/>
      <c r="DY22" s="177"/>
      <c r="DZ22" s="177"/>
      <c r="EA22" s="177"/>
      <c r="EB22" s="177"/>
      <c r="EC22" s="177"/>
      <c r="ED22" s="177"/>
      <c r="EE22" s="177"/>
      <c r="EF22" s="177"/>
      <c r="EG22" s="177"/>
      <c r="EH22" s="177"/>
      <c r="EI22" s="177"/>
      <c r="EJ22" s="177"/>
      <c r="EK22" s="177"/>
      <c r="EL22" s="177"/>
      <c r="EM22" s="177"/>
      <c r="EN22" s="177"/>
      <c r="EO22" s="177"/>
      <c r="EP22" s="177"/>
      <c r="EQ22" s="177"/>
      <c r="ER22" s="177"/>
      <c r="ES22" s="177"/>
      <c r="ET22" s="177"/>
      <c r="EU22" s="177"/>
      <c r="EV22" s="177"/>
      <c r="EW22" s="177"/>
      <c r="EX22" s="177"/>
      <c r="EY22" s="177"/>
      <c r="EZ22" s="177"/>
      <c r="FA22" s="177"/>
      <c r="FB22" s="177"/>
      <c r="FC22" s="177"/>
      <c r="FD22" s="177"/>
      <c r="FE22" s="177"/>
      <c r="FF22" s="177"/>
      <c r="FG22" s="177"/>
      <c r="FH22" s="177"/>
      <c r="FI22" s="177"/>
      <c r="FJ22" s="177"/>
      <c r="FK22" s="177"/>
      <c r="FL22" s="177"/>
      <c r="FM22" s="177"/>
      <c r="FN22" s="177"/>
      <c r="FO22" s="177"/>
      <c r="FP22" s="177"/>
      <c r="FQ22" s="177"/>
      <c r="FR22" s="177"/>
      <c r="FS22" s="177"/>
      <c r="FT22" s="177"/>
      <c r="FU22" s="177"/>
      <c r="FV22" s="177"/>
      <c r="FW22" s="177"/>
      <c r="FX22" s="177"/>
      <c r="FY22" s="177"/>
      <c r="FZ22" s="177"/>
      <c r="GA22" s="177"/>
      <c r="GB22" s="177"/>
      <c r="GC22" s="177"/>
      <c r="GD22" s="177"/>
      <c r="GE22" s="177"/>
      <c r="GF22" s="177"/>
      <c r="GG22" s="177"/>
      <c r="GH22" s="177"/>
      <c r="GI22" s="177"/>
      <c r="GJ22" s="177"/>
      <c r="GK22" s="177"/>
      <c r="GL22" s="177"/>
      <c r="GM22" s="177"/>
      <c r="GN22" s="177"/>
      <c r="GO22" s="177"/>
      <c r="GP22" s="177"/>
      <c r="GQ22" s="177"/>
      <c r="GR22" s="177"/>
      <c r="GS22" s="177"/>
      <c r="GT22" s="177"/>
      <c r="GU22" s="177"/>
      <c r="GV22" s="177"/>
      <c r="GW22" s="177"/>
      <c r="GX22" s="177"/>
      <c r="GY22" s="177"/>
      <c r="GZ22" s="177"/>
      <c r="HA22" s="177"/>
      <c r="HB22" s="177"/>
      <c r="HC22" s="177"/>
      <c r="HD22" s="177"/>
      <c r="HE22" s="177"/>
      <c r="HF22" s="177"/>
      <c r="HG22" s="177"/>
      <c r="HH22" s="177"/>
      <c r="HI22" s="177"/>
      <c r="HJ22" s="177"/>
      <c r="HK22" s="177"/>
      <c r="HL22" s="177"/>
      <c r="HM22" s="177"/>
      <c r="HN22" s="177"/>
      <c r="HO22" s="177"/>
      <c r="HP22" s="177"/>
      <c r="HQ22" s="177"/>
      <c r="HR22" s="177"/>
      <c r="HS22" s="177"/>
      <c r="HT22" s="177"/>
      <c r="HU22" s="177"/>
      <c r="HV22" s="177"/>
      <c r="HW22" s="177"/>
      <c r="HX22" s="177"/>
      <c r="HY22" s="177"/>
      <c r="HZ22" s="177"/>
      <c r="IA22" s="177"/>
      <c r="IB22" s="177"/>
      <c r="IC22" s="177"/>
      <c r="ID22" s="177"/>
      <c r="IE22" s="177"/>
      <c r="IF22" s="177"/>
      <c r="IG22" s="177"/>
      <c r="IH22" s="177"/>
      <c r="II22" s="177"/>
      <c r="IJ22" s="177"/>
      <c r="IK22" s="177"/>
      <c r="IL22" s="177"/>
      <c r="IM22" s="177"/>
      <c r="IN22" s="177"/>
      <c r="IO22" s="177"/>
      <c r="IP22" s="177"/>
      <c r="IQ22" s="177"/>
      <c r="IR22" s="177"/>
      <c r="IS22" s="177"/>
      <c r="IT22" s="177"/>
      <c r="IU22" s="177"/>
      <c r="IV22" s="177"/>
    </row>
    <row r="23" s="127" customFormat="1" spans="1:256">
      <c r="A23" s="128"/>
      <c r="B23" s="149"/>
      <c r="C23" s="149"/>
      <c r="D23" s="177"/>
      <c r="E23" s="177"/>
      <c r="F23" s="177"/>
      <c r="G23" s="177"/>
      <c r="H23" s="177"/>
      <c r="I23" s="177"/>
      <c r="J23" s="177"/>
      <c r="K23" s="177"/>
      <c r="L23" s="177"/>
      <c r="M23" s="177"/>
      <c r="N23" s="177"/>
      <c r="O23" s="177"/>
      <c r="P23" s="177"/>
      <c r="Q23" s="177"/>
      <c r="R23" s="177"/>
      <c r="S23" s="177"/>
      <c r="T23" s="177"/>
      <c r="U23" s="177"/>
      <c r="V23" s="177"/>
      <c r="W23" s="177"/>
      <c r="X23" s="177"/>
      <c r="Y23" s="177"/>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c r="BC23" s="178"/>
      <c r="BD23" s="178"/>
      <c r="BE23" s="178"/>
      <c r="BF23" s="178"/>
      <c r="BG23" s="178"/>
      <c r="BH23" s="178"/>
      <c r="BI23" s="178"/>
      <c r="BJ23" s="178"/>
      <c r="BK23" s="178"/>
      <c r="BL23" s="178"/>
      <c r="BM23" s="178"/>
      <c r="BN23" s="178"/>
      <c r="BO23" s="178"/>
      <c r="BP23" s="178"/>
      <c r="BQ23" s="178"/>
      <c r="BR23" s="178"/>
      <c r="BS23" s="178"/>
      <c r="BT23" s="178"/>
      <c r="BU23" s="178"/>
      <c r="BV23" s="178"/>
      <c r="BW23" s="178"/>
      <c r="BX23" s="178"/>
      <c r="BY23" s="178"/>
      <c r="BZ23" s="178"/>
      <c r="CA23" s="178"/>
      <c r="CB23" s="178"/>
      <c r="CC23" s="178"/>
      <c r="CD23" s="178"/>
      <c r="CE23" s="178"/>
      <c r="CF23" s="178"/>
      <c r="CG23" s="178"/>
      <c r="CH23" s="178"/>
      <c r="CI23" s="178"/>
      <c r="CJ23" s="178"/>
      <c r="CK23" s="178"/>
      <c r="CL23" s="178"/>
      <c r="CM23" s="178"/>
      <c r="CN23" s="178"/>
      <c r="CO23" s="178"/>
      <c r="CP23" s="178"/>
      <c r="CQ23" s="178"/>
      <c r="CR23" s="178"/>
      <c r="CS23" s="178"/>
      <c r="CT23" s="178"/>
      <c r="CU23" s="178"/>
      <c r="CV23" s="178"/>
      <c r="CW23" s="178"/>
      <c r="CX23" s="178"/>
      <c r="CY23" s="178"/>
      <c r="CZ23" s="178"/>
      <c r="DA23" s="178"/>
      <c r="DB23" s="178"/>
      <c r="DC23" s="178"/>
      <c r="DD23" s="178"/>
      <c r="DE23" s="178"/>
      <c r="DF23" s="178"/>
      <c r="DG23" s="178"/>
      <c r="DH23" s="178"/>
      <c r="DI23" s="178"/>
      <c r="DJ23" s="178"/>
      <c r="DK23" s="178"/>
      <c r="DL23" s="178"/>
      <c r="DM23" s="178"/>
      <c r="DN23" s="178"/>
      <c r="DO23" s="178"/>
      <c r="DP23" s="178"/>
      <c r="DQ23" s="178"/>
      <c r="DR23" s="178"/>
      <c r="DS23" s="178"/>
      <c r="DT23" s="178"/>
      <c r="DU23" s="178"/>
      <c r="DV23" s="178"/>
      <c r="DW23" s="178"/>
      <c r="DX23" s="178"/>
      <c r="DY23" s="178"/>
      <c r="DZ23" s="178"/>
      <c r="EA23" s="178"/>
      <c r="EB23" s="178"/>
      <c r="EC23" s="178"/>
      <c r="ED23" s="178"/>
      <c r="EE23" s="178"/>
      <c r="EF23" s="178"/>
      <c r="EG23" s="178"/>
      <c r="EH23" s="178"/>
      <c r="EI23" s="178"/>
      <c r="EJ23" s="178"/>
      <c r="EK23" s="178"/>
      <c r="EL23" s="178"/>
      <c r="EM23" s="178"/>
      <c r="EN23" s="178"/>
      <c r="EO23" s="178"/>
      <c r="EP23" s="178"/>
      <c r="EQ23" s="178"/>
      <c r="ER23" s="178"/>
      <c r="ES23" s="178"/>
      <c r="ET23" s="178"/>
      <c r="EU23" s="178"/>
      <c r="EV23" s="178"/>
      <c r="EW23" s="178"/>
      <c r="EX23" s="178"/>
      <c r="EY23" s="178"/>
      <c r="EZ23" s="178"/>
      <c r="FA23" s="178"/>
      <c r="FB23" s="178"/>
      <c r="FC23" s="178"/>
      <c r="FD23" s="178"/>
      <c r="FE23" s="178"/>
      <c r="FF23" s="178"/>
      <c r="FG23" s="178"/>
      <c r="FH23" s="178"/>
      <c r="FI23" s="178"/>
      <c r="FJ23" s="178"/>
      <c r="FK23" s="178"/>
      <c r="FL23" s="178"/>
      <c r="FM23" s="178"/>
      <c r="FN23" s="178"/>
      <c r="FO23" s="178"/>
      <c r="FP23" s="178"/>
      <c r="FQ23" s="178"/>
      <c r="FR23" s="178"/>
      <c r="FS23" s="178"/>
      <c r="FT23" s="178"/>
      <c r="FU23" s="178"/>
      <c r="FV23" s="178"/>
      <c r="FW23" s="178"/>
      <c r="FX23" s="178"/>
      <c r="FY23" s="178"/>
      <c r="FZ23" s="178"/>
      <c r="GA23" s="178"/>
      <c r="GB23" s="178"/>
      <c r="GC23" s="178"/>
      <c r="GD23" s="178"/>
      <c r="GE23" s="178"/>
      <c r="GF23" s="178"/>
      <c r="GG23" s="178"/>
      <c r="GH23" s="178"/>
      <c r="GI23" s="178"/>
      <c r="GJ23" s="178"/>
      <c r="GK23" s="178"/>
      <c r="GL23" s="178"/>
      <c r="GM23" s="178"/>
      <c r="GN23" s="178"/>
      <c r="GO23" s="178"/>
      <c r="GP23" s="178"/>
      <c r="GQ23" s="178"/>
      <c r="GR23" s="178"/>
      <c r="GS23" s="178"/>
      <c r="GT23" s="178"/>
      <c r="GU23" s="178"/>
      <c r="GV23" s="178"/>
      <c r="GW23" s="178"/>
      <c r="GX23" s="178"/>
      <c r="GY23" s="178"/>
      <c r="GZ23" s="178"/>
      <c r="HA23" s="178"/>
      <c r="HB23" s="178"/>
      <c r="HC23" s="178"/>
      <c r="HD23" s="178"/>
      <c r="HE23" s="178"/>
      <c r="HF23" s="178"/>
      <c r="HG23" s="178"/>
      <c r="HH23" s="178"/>
      <c r="HI23" s="178"/>
      <c r="HJ23" s="178"/>
      <c r="HK23" s="178"/>
      <c r="HL23" s="178"/>
      <c r="HM23" s="178"/>
      <c r="HN23" s="178"/>
      <c r="HO23" s="178"/>
      <c r="HP23" s="178"/>
      <c r="HQ23" s="178"/>
      <c r="HR23" s="178"/>
      <c r="HS23" s="178"/>
      <c r="HT23" s="178"/>
      <c r="HU23" s="178"/>
      <c r="HV23" s="178"/>
      <c r="HW23" s="178"/>
      <c r="HX23" s="178"/>
      <c r="HY23" s="178"/>
      <c r="HZ23" s="178"/>
      <c r="IA23" s="178"/>
      <c r="IB23" s="178"/>
      <c r="IC23" s="178"/>
      <c r="ID23" s="178"/>
      <c r="IE23" s="178"/>
      <c r="IF23" s="178"/>
      <c r="IG23" s="178"/>
      <c r="IH23" s="178"/>
      <c r="II23" s="178"/>
      <c r="IJ23" s="178"/>
      <c r="IK23" s="178"/>
      <c r="IL23" s="178"/>
      <c r="IM23" s="178"/>
      <c r="IN23" s="178"/>
      <c r="IO23" s="178"/>
      <c r="IP23" s="178"/>
      <c r="IQ23" s="178"/>
      <c r="IR23" s="178"/>
      <c r="IS23" s="178"/>
      <c r="IT23" s="178"/>
      <c r="IU23" s="178"/>
      <c r="IV23" s="178"/>
    </row>
  </sheetData>
  <sheetProtection password="CDF3" sheet="1" objects="1"/>
  <dataValidations count="2">
    <dataValidation type="list" allowBlank="1" showInputMessage="1" sqref="B4">
      <formula1>RefNo</formula1>
    </dataValidation>
    <dataValidation type="list" allowBlank="1" showInputMessage="1" sqref="B5">
      <formula1>TypPmt</formula1>
    </dataValidation>
  </dataValidations>
  <pageMargins left="0.75" right="0.75" top="1" bottom="1" header="0.509027777777778" footer="0.509027777777778"/>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F1033"/>
  <sheetViews>
    <sheetView showFormulas="1" showZeros="0" workbookViewId="0">
      <pane ySplit="16" topLeftCell="A17" activePane="bottomLeft" state="frozen"/>
      <selection/>
      <selection pane="bottomLeft" activeCell="A3" sqref="A3"/>
    </sheetView>
  </sheetViews>
  <sheetFormatPr defaultColWidth="9.14285714285714" defaultRowHeight="15.75" zeroHeight="1" outlineLevelCol="5"/>
  <cols>
    <col min="1" max="1" width="17.4285714285714" style="73" customWidth="1"/>
    <col min="2" max="2" width="3.14285714285714" style="73" customWidth="1"/>
    <col min="3" max="3" width="5.71428571428571" style="73" customWidth="1"/>
    <col min="4" max="4" width="3" style="73" customWidth="1"/>
    <col min="5" max="5" width="6.42857142857143" style="73" customWidth="1"/>
    <col min="6" max="16384" width="11.4285714285714" style="73" hidden="1" customWidth="1"/>
  </cols>
  <sheetData>
    <row r="1" ht="25.5" customHeight="1" spans="1:5">
      <c r="A1" s="74"/>
      <c r="B1" s="74"/>
      <c r="C1" s="74"/>
      <c r="D1" s="74"/>
      <c r="E1" s="74"/>
    </row>
    <row r="2" ht="22.5" customHeight="1" spans="1:5">
      <c r="A2" s="75" t="s">
        <v>314</v>
      </c>
      <c r="B2" s="76"/>
      <c r="C2" s="76"/>
      <c r="D2" s="76"/>
      <c r="E2" s="76"/>
    </row>
    <row r="3" ht="12.75" spans="1:5">
      <c r="A3" s="77" t="str">
        <f>LEFT(Factures!A11,9)&amp;" N° "&amp;Factures!E14</f>
        <v>Facture N° 1000</v>
      </c>
      <c r="B3" s="78">
        <f ca="1">NOW()</f>
        <v>46067.2866898148</v>
      </c>
      <c r="C3" s="79"/>
      <c r="D3" s="79"/>
      <c r="E3" s="77" t="str">
        <f>"Cl. "&amp;Clients!C1</f>
        <v>Cl. 105</v>
      </c>
    </row>
    <row r="4" hidden="1" spans="1:5">
      <c r="A4" s="80"/>
      <c r="B4" s="81"/>
      <c r="C4" s="81"/>
      <c r="D4" s="81"/>
      <c r="E4" s="81"/>
    </row>
    <row r="5" hidden="1" spans="1:5">
      <c r="A5" s="80"/>
      <c r="B5" s="81"/>
      <c r="C5" s="81"/>
      <c r="D5" s="81"/>
      <c r="E5" s="81"/>
    </row>
    <row r="6" hidden="1" spans="1:5">
      <c r="A6" s="80"/>
      <c r="B6" s="81"/>
      <c r="C6" s="81"/>
      <c r="D6" s="81"/>
      <c r="E6" s="81"/>
    </row>
    <row r="7" hidden="1" spans="1:5">
      <c r="A7" s="80"/>
      <c r="B7" s="81"/>
      <c r="C7" s="81"/>
      <c r="D7" s="81"/>
      <c r="E7" s="81"/>
    </row>
    <row r="8" hidden="1" spans="1:5">
      <c r="A8" s="80"/>
      <c r="B8" s="81"/>
      <c r="C8" s="81"/>
      <c r="D8" s="81"/>
      <c r="E8" s="81"/>
    </row>
    <row r="9" hidden="1" spans="1:5">
      <c r="A9" s="80"/>
      <c r="B9" s="81"/>
      <c r="C9" s="81"/>
      <c r="D9" s="81"/>
      <c r="E9" s="81"/>
    </row>
    <row r="10" hidden="1" spans="1:5">
      <c r="A10" s="80"/>
      <c r="B10" s="81"/>
      <c r="C10" s="81"/>
      <c r="D10" s="81"/>
      <c r="E10" s="81"/>
    </row>
    <row r="11" hidden="1" spans="1:5">
      <c r="A11" s="80"/>
      <c r="B11" s="81"/>
      <c r="C11" s="81"/>
      <c r="D11" s="81"/>
      <c r="E11" s="81"/>
    </row>
    <row r="12" hidden="1" spans="1:5">
      <c r="A12" s="80"/>
      <c r="B12" s="81"/>
      <c r="C12" s="81"/>
      <c r="D12" s="81"/>
      <c r="E12" s="81"/>
    </row>
    <row r="13" hidden="1" spans="1:5">
      <c r="A13" s="80"/>
      <c r="B13" s="81"/>
      <c r="C13" s="81"/>
      <c r="D13" s="81"/>
      <c r="E13" s="81"/>
    </row>
    <row r="14" hidden="1" spans="1:5">
      <c r="A14" s="80"/>
      <c r="B14" s="81"/>
      <c r="C14" s="81"/>
      <c r="D14" s="81"/>
      <c r="E14" s="81"/>
    </row>
    <row r="15" hidden="1" spans="1:5">
      <c r="A15" s="80"/>
      <c r="B15" s="81"/>
      <c r="C15" s="81"/>
      <c r="D15" s="81"/>
      <c r="E15" s="81"/>
    </row>
    <row r="16" ht="22.5" spans="1:5">
      <c r="A16" s="82" t="s">
        <v>315</v>
      </c>
      <c r="B16" s="83" t="s">
        <v>316</v>
      </c>
      <c r="C16" s="84" t="s">
        <v>317</v>
      </c>
      <c r="D16" s="83" t="s">
        <v>318</v>
      </c>
      <c r="E16" s="85" t="s">
        <v>319</v>
      </c>
    </row>
    <row r="17" ht="19.5" hidden="1" spans="1:6">
      <c r="A17" s="86" t="str">
        <f>IF(Factures!A17=0,"",Factures!A17&amp;" • "&amp;Factures!B17&amp;" ("&amp;Factures!E17&amp;" T"&amp;Factures!P17&amp;")")</f>
        <v>1001 • Astérix aux Jeux Olympiques (BD T2)</v>
      </c>
      <c r="B17" s="87">
        <f>Factures!C17</f>
        <v>0</v>
      </c>
      <c r="C17" s="88">
        <f>Factures!F17</f>
        <v>14.8</v>
      </c>
      <c r="D17" s="89">
        <f>Factures!N17</f>
        <v>0</v>
      </c>
      <c r="E17" s="90">
        <f>Factures!O17</f>
        <v>0</v>
      </c>
      <c r="F17" s="91"/>
    </row>
    <row r="18" ht="19.5" spans="1:5">
      <c r="A18" s="86" t="str">
        <f>IF(Factures!A18=0,"",Factures!A18&amp;" • "&amp;Factures!B18&amp;" ("&amp;Factures!E18&amp;" T"&amp;Factures!P18&amp;")")</f>
        <v>1002 • Astérix chez les Bretons (BD T2)</v>
      </c>
      <c r="B18" s="87">
        <f>Factures!C18</f>
        <v>1</v>
      </c>
      <c r="C18" s="88">
        <f>Factures!F18</f>
        <v>14.8</v>
      </c>
      <c r="D18" s="89">
        <f>Factures!N18</f>
        <v>0</v>
      </c>
      <c r="E18" s="90">
        <f>Factures!O18</f>
        <v>14.8</v>
      </c>
    </row>
    <row r="19" ht="19.5" hidden="1" spans="1:5">
      <c r="A19" s="86" t="str">
        <f>IF(Factures!A19=0,"",Factures!A19&amp;" • "&amp;Factures!B19&amp;" ("&amp;Factures!E19&amp;" T"&amp;Factures!P19&amp;")")</f>
        <v>1003 • Astérix et Cléopâtre (BD T2)</v>
      </c>
      <c r="B19" s="87">
        <f>Factures!C19</f>
        <v>0</v>
      </c>
      <c r="C19" s="88">
        <f>Factures!F19</f>
        <v>14.8</v>
      </c>
      <c r="D19" s="89">
        <f>Factures!N19</f>
        <v>0</v>
      </c>
      <c r="E19" s="90">
        <f>Factures!O19</f>
        <v>0</v>
      </c>
    </row>
    <row r="20" ht="19.5" hidden="1" spans="1:5">
      <c r="A20" s="86" t="str">
        <f>IF(Factures!A20=0,"",Factures!A20&amp;" • "&amp;Factures!B20&amp;" ("&amp;Factures!E20&amp;" T"&amp;Factures!P20&amp;")")</f>
        <v>1004 • Astérix et les Goths (BD T2)</v>
      </c>
      <c r="B20" s="87">
        <f>Factures!C20</f>
        <v>0</v>
      </c>
      <c r="C20" s="88">
        <f>Factures!F20</f>
        <v>14.8</v>
      </c>
      <c r="D20" s="89">
        <f>Factures!N20</f>
        <v>0</v>
      </c>
      <c r="E20" s="90">
        <f>Factures!O20</f>
        <v>0</v>
      </c>
    </row>
    <row r="21" ht="19.5" hidden="1" spans="1:5">
      <c r="A21" s="86" t="str">
        <f>IF(Factures!A21=0,"",Factures!A21&amp;" • "&amp;Factures!B21&amp;" ("&amp;Factures!E21&amp;" T"&amp;Factures!P21&amp;")")</f>
        <v>1005 • Astérix et les Normands (BD T2)</v>
      </c>
      <c r="B21" s="87">
        <f>Factures!C21</f>
        <v>0</v>
      </c>
      <c r="C21" s="88">
        <f>Factures!F21</f>
        <v>14.8</v>
      </c>
      <c r="D21" s="89">
        <f>Factures!N21</f>
        <v>0</v>
      </c>
      <c r="E21" s="90">
        <f>Factures!O21</f>
        <v>0</v>
      </c>
    </row>
    <row r="22" ht="19.5" hidden="1" spans="1:5">
      <c r="A22" s="86" t="str">
        <f>IF(Factures!A22=0,"",Factures!A22&amp;" • "&amp;Factures!B22&amp;" ("&amp;Factures!E22&amp;" T"&amp;Factures!P22&amp;")")</f>
        <v>1006 • Astérix Gladiateur (BD T2)</v>
      </c>
      <c r="B22" s="87">
        <f>Factures!C22</f>
        <v>0</v>
      </c>
      <c r="C22" s="88">
        <f>Factures!F22</f>
        <v>14.8</v>
      </c>
      <c r="D22" s="89">
        <f>Factures!N22</f>
        <v>0</v>
      </c>
      <c r="E22" s="90">
        <f>Factures!O22</f>
        <v>0</v>
      </c>
    </row>
    <row r="23" ht="19.5" hidden="1" spans="1:5">
      <c r="A23" s="86" t="str">
        <f>IF(Factures!A23=0,"",Factures!A23&amp;" • "&amp;Factures!B23&amp;" ("&amp;Factures!E23&amp;" T"&amp;Factures!P23&amp;")")</f>
        <v>1007 • Astérix La Serpe d'Or (BD T2)</v>
      </c>
      <c r="B23" s="87">
        <f>Factures!C23</f>
        <v>0</v>
      </c>
      <c r="C23" s="88">
        <f>Factures!F23</f>
        <v>14.8</v>
      </c>
      <c r="D23" s="89">
        <f>Factures!N23</f>
        <v>0</v>
      </c>
      <c r="E23" s="90">
        <f>Factures!O23</f>
        <v>0</v>
      </c>
    </row>
    <row r="24" ht="19.5" spans="1:5">
      <c r="A24" s="86" t="str">
        <f>IF(Factures!A24=0,"",Factures!A24&amp;" • "&amp;Factures!B24&amp;" ("&amp;Factures!E24&amp;" T"&amp;Factures!P24&amp;")")</f>
        <v>1008 • Astérix Le Bouclier Arverne (BD T2)</v>
      </c>
      <c r="B24" s="87">
        <f>Factures!C24</f>
        <v>2</v>
      </c>
      <c r="C24" s="88">
        <f>Factures!F24</f>
        <v>14.8</v>
      </c>
      <c r="D24" s="89">
        <f>Factures!N24</f>
        <v>10</v>
      </c>
      <c r="E24" s="90">
        <f>Factures!O24</f>
        <v>26.64</v>
      </c>
    </row>
    <row r="25" ht="19.5" hidden="1" spans="1:5">
      <c r="A25" s="86" t="str">
        <f>IF(Factures!A25=0,"",Factures!A25&amp;" • "&amp;Factures!B25&amp;" ("&amp;Factures!E25&amp;" T"&amp;Factures!P25&amp;")")</f>
        <v>1009 • Astérix Le Combat des Chefs (BD T2)</v>
      </c>
      <c r="B25" s="87">
        <f>Factures!C25</f>
        <v>0</v>
      </c>
      <c r="C25" s="88">
        <f>Factures!F25</f>
        <v>14.8</v>
      </c>
      <c r="D25" s="89">
        <f>Factures!N25</f>
        <v>0</v>
      </c>
      <c r="E25" s="90">
        <f>Factures!O25</f>
        <v>0</v>
      </c>
    </row>
    <row r="26" ht="29.25" hidden="1" spans="1:5">
      <c r="A26" s="86" t="str">
        <f>IF(Factures!A26=0,"",Factures!A26&amp;" • "&amp;Factures!B26&amp;" ("&amp;Factures!E26&amp;" T"&amp;Factures!P26&amp;")")</f>
        <v>1010 • Astérix le Gaulois &gt;RuptureSuivraAvril3x (BD T2)</v>
      </c>
      <c r="B26" s="87">
        <f>Factures!C26</f>
        <v>0</v>
      </c>
      <c r="C26" s="88">
        <f>Factures!F26</f>
        <v>14.8</v>
      </c>
      <c r="D26" s="89">
        <f>Factures!N26</f>
        <v>0</v>
      </c>
      <c r="E26" s="90">
        <f>Factures!O26</f>
        <v>0</v>
      </c>
    </row>
    <row r="27" ht="19.5" hidden="1" spans="1:5">
      <c r="A27" s="86" t="str">
        <f>IF(Factures!A27=0,"",Factures!A27&amp;" • "&amp;Factures!B27&amp;" ("&amp;Factures!E27&amp;" T"&amp;Factures!P27&amp;")")</f>
        <v>1011 • Astérix Le Tour de Gaulle (BD T2)</v>
      </c>
      <c r="B27" s="87">
        <f>Factures!C27</f>
        <v>0</v>
      </c>
      <c r="C27" s="88">
        <f>Factures!F27</f>
        <v>14.8</v>
      </c>
      <c r="D27" s="89">
        <f>Factures!N27</f>
        <v>0</v>
      </c>
      <c r="E27" s="90">
        <f>Factures!O27</f>
        <v>0</v>
      </c>
    </row>
    <row r="28" ht="48.75" spans="1:5">
      <c r="A28" s="86" t="str">
        <f>IF(Factures!A28=0,"",Factures!A28&amp;" • "&amp;Factures!B28&amp;" ("&amp;Factures!E28&amp;" T"&amp;Factures!P28&amp;")")</f>
        <v>1012 • Descriptions longues et détaillées
Sauts de lignes et lignes blanches (Divers T1)</v>
      </c>
      <c r="B28" s="87">
        <f>Factures!C28</f>
        <v>0.043</v>
      </c>
      <c r="C28" s="88">
        <f>Factures!F28</f>
        <v>1287</v>
      </c>
      <c r="D28" s="89">
        <f>Factures!N28</f>
        <v>0</v>
      </c>
      <c r="E28" s="90">
        <f>Factures!O28</f>
        <v>55.341</v>
      </c>
    </row>
    <row r="29" ht="68.25" spans="1:5">
      <c r="A29" s="86" t="str">
        <f>IF(Factures!A29=0,"",Factures!A29&amp;" • "&amp;Factures!B29&amp;" ("&amp;Factures!E29&amp;" T"&amp;Factures!P29&amp;")")</f>
        <v>7611709823406 • Apple MacBook Pro 13" (Early 2025), Apple M4 (10C/10C), 16GB RAM, 512GB SSD, Midnight, Swiss keyboard layout (2x 2.9GHz), sn3065 (Informat. T1)</v>
      </c>
      <c r="B29" s="87">
        <f>Factures!C29</f>
        <v>1</v>
      </c>
      <c r="C29" s="88">
        <f>Factures!F29</f>
        <v>1789</v>
      </c>
      <c r="D29" s="89">
        <f>Factures!N29</f>
        <v>3</v>
      </c>
      <c r="E29" s="90">
        <f>Factures!O29</f>
        <v>1735.33</v>
      </c>
    </row>
    <row r="30" ht="185.25" hidden="1" spans="1:5">
      <c r="A30" s="86" t="str">
        <f>IF(Factures!A30=0,"",Factures!A30&amp;" • "&amp;Factures!B30&amp;" ("&amp;Factures!E30&amp;" T"&amp;Factures!P30&amp;")")</f>
        <v>1410 • Peinture intérieur dispersion
Chambre Ouest Surface murale: 85m2
Le prix comprend:
- fourniture à pied d’oeuvre des matériaux et matériels nécessaires;
- protection des parties d’ouvrage non concernées;
- grattage des peintures existantes;
- brossage à la brosse métallique, lavage, jusqu’à l’obtention d’un support propre;
- 1 couche d’impression;
- nettoyage après travaux (Service T1)</v>
      </c>
      <c r="B30" s="87">
        <f>Factures!C30</f>
        <v>0</v>
      </c>
      <c r="C30" s="88">
        <f>Factures!F30</f>
        <v>329</v>
      </c>
      <c r="D30" s="89">
        <f>Factures!N30</f>
        <v>0</v>
      </c>
      <c r="E30" s="90">
        <f>Factures!O30</f>
        <v>0</v>
      </c>
    </row>
    <row r="31" ht="39" hidden="1" spans="1:5">
      <c r="A31" s="86" t="str">
        <f>IF(Factures!A31=0,"",Factures!A31&amp;" • "&amp;Factures!B31&amp;" ("&amp;Factures!E31&amp;" T"&amp;Factures!P31&amp;")")</f>
        <v>1415 • Formation de base à l'informatique, 10 leçons par petits groupes de max 5 personnes (Service T1)</v>
      </c>
      <c r="B31" s="87">
        <f>Factures!C31</f>
        <v>0</v>
      </c>
      <c r="C31" s="88">
        <f>Factures!F31</f>
        <v>280</v>
      </c>
      <c r="D31" s="89">
        <f>Factures!N31</f>
        <v>0</v>
      </c>
      <c r="E31" s="90">
        <f>Factures!O31</f>
        <v>0</v>
      </c>
    </row>
    <row r="32" ht="29.25" hidden="1" spans="1:5">
      <c r="A32" s="86" t="str">
        <f>IF(Factures!A32=0,"",Factures!A32&amp;" • "&amp;Factures!B32&amp;" ("&amp;Factures!E32&amp;" T"&amp;Factures!P32&amp;")")</f>
        <v>1420 • Leçon de piano à domicile (50min) (Service T1)</v>
      </c>
      <c r="B32" s="87">
        <f>Factures!C32</f>
        <v>0</v>
      </c>
      <c r="C32" s="88">
        <f>Factures!F32</f>
        <v>80</v>
      </c>
      <c r="D32" s="89">
        <f>Factures!N32</f>
        <v>0</v>
      </c>
      <c r="E32" s="90">
        <f>Factures!O32</f>
        <v>0</v>
      </c>
    </row>
    <row r="33" ht="19.5" hidden="1" spans="1:5">
      <c r="A33" s="86" t="str">
        <f>IF(Factures!A33=0,"",Factures!A33&amp;" • "&amp;Factures!B33&amp;" ("&amp;Factures!E33&amp;" T"&amp;Factures!P33&amp;")")</f>
        <v>1421 • Article no 16 (0.33 L T1)</v>
      </c>
      <c r="B33" s="87">
        <f>Factures!C33</f>
        <v>0</v>
      </c>
      <c r="C33" s="88">
        <f>Factures!F33</f>
        <v>16</v>
      </c>
      <c r="D33" s="89">
        <f>Factures!N33</f>
        <v>0</v>
      </c>
      <c r="E33" s="90">
        <f>Factures!O33</f>
        <v>0</v>
      </c>
    </row>
    <row r="34" ht="19.5" hidden="1" spans="1:5">
      <c r="A34" s="86" t="str">
        <f>IF(Factures!A34=0,"",Factures!A34&amp;" • "&amp;Factures!B34&amp;" ("&amp;Factures!E34&amp;" T"&amp;Factures!P34&amp;")")</f>
        <v>1422 • Article no 17 (0.5 l T1)</v>
      </c>
      <c r="B34" s="87">
        <f>Factures!C34</f>
        <v>0</v>
      </c>
      <c r="C34" s="88">
        <f>Factures!F34</f>
        <v>17</v>
      </c>
      <c r="D34" s="89">
        <f>Factures!N34</f>
        <v>0</v>
      </c>
      <c r="E34" s="90">
        <f>Factures!O34</f>
        <v>0</v>
      </c>
    </row>
    <row r="35" ht="12.75" hidden="1" spans="1:5">
      <c r="A35" s="86" t="str">
        <f>IF(Factures!A35=0,"",Factures!A35&amp;" • "&amp;Factures!B35&amp;" ("&amp;Factures!E35&amp;" T"&amp;Factures!P35&amp;")")</f>
        <v>1423 • Article no 18 (1 L T1)</v>
      </c>
      <c r="B35" s="87">
        <f>Factures!C35</f>
        <v>0</v>
      </c>
      <c r="C35" s="88">
        <f>Factures!F35</f>
        <v>18</v>
      </c>
      <c r="D35" s="89">
        <f>Factures!N35</f>
        <v>0</v>
      </c>
      <c r="E35" s="90">
        <f>Factures!O35</f>
        <v>0</v>
      </c>
    </row>
    <row r="36" ht="19.5" hidden="1" spans="1:5">
      <c r="A36" s="86" t="str">
        <f>IF(Factures!A36=0,"",Factures!A36&amp;" • "&amp;Factures!B36&amp;" ("&amp;Factures!E36&amp;" T"&amp;Factures!P36&amp;")")</f>
        <v>1424 • Article no 19 (1/2 L T1)</v>
      </c>
      <c r="B36" s="87">
        <f>Factures!C36</f>
        <v>0</v>
      </c>
      <c r="C36" s="88">
        <f>Factures!F36</f>
        <v>19</v>
      </c>
      <c r="D36" s="89">
        <f>Factures!N36</f>
        <v>0</v>
      </c>
      <c r="E36" s="90">
        <f>Factures!O36</f>
        <v>0</v>
      </c>
    </row>
    <row r="37" ht="19.5" hidden="1" spans="1:5">
      <c r="A37" s="86" t="str">
        <f>IF(Factures!A37=0,"",Factures!A37&amp;" • "&amp;Factures!B37&amp;" ("&amp;Factures!E37&amp;" T"&amp;Factures!P37&amp;")")</f>
        <v>1425 • Article no 20 (100gr. T1)</v>
      </c>
      <c r="B37" s="87">
        <f>Factures!C37</f>
        <v>0</v>
      </c>
      <c r="C37" s="88">
        <f>Factures!F37</f>
        <v>20</v>
      </c>
      <c r="D37" s="89">
        <f>Factures!N37</f>
        <v>0</v>
      </c>
      <c r="E37" s="90">
        <f>Factures!O37</f>
        <v>0</v>
      </c>
    </row>
    <row r="38" ht="19.5" hidden="1" spans="1:5">
      <c r="A38" s="86" t="str">
        <f>IF(Factures!A38=0,"",Factures!A38&amp;" • "&amp;Factures!B38&amp;" ("&amp;Factures!E38&amp;" T"&amp;Factures!P38&amp;")")</f>
        <v>1426 • Article no 21 (2.5 L T1)</v>
      </c>
      <c r="B38" s="87">
        <f>Factures!C38</f>
        <v>0</v>
      </c>
      <c r="C38" s="88">
        <f>Factures!F38</f>
        <v>21</v>
      </c>
      <c r="D38" s="89">
        <f>Factures!N38</f>
        <v>0</v>
      </c>
      <c r="E38" s="90">
        <f>Factures!O38</f>
        <v>0</v>
      </c>
    </row>
    <row r="39" ht="19.5" hidden="1" spans="1:5">
      <c r="A39" s="86" t="str">
        <f>IF(Factures!A39=0,"",Factures!A39&amp;" • "&amp;Factures!B39&amp;" ("&amp;Factures!E39&amp;" T"&amp;Factures!P39&amp;")")</f>
        <v>1427 • Article no 22 (Ampoule T1)</v>
      </c>
      <c r="B39" s="87">
        <f>Factures!C39</f>
        <v>0</v>
      </c>
      <c r="C39" s="88">
        <f>Factures!F39</f>
        <v>22</v>
      </c>
      <c r="D39" s="89">
        <f>Factures!N39</f>
        <v>0</v>
      </c>
      <c r="E39" s="90">
        <f>Factures!O39</f>
        <v>0</v>
      </c>
    </row>
    <row r="40" ht="12.75" hidden="1" spans="1:5">
      <c r="A40" s="86" t="str">
        <f>IF(Factures!A40=0,"",Factures!A40&amp;" • "&amp;Factures!B40&amp;" ("&amp;Factures!E40&amp;" T"&amp;Factures!P40&amp;")")</f>
        <v>1428 • Article no 23 (BD T1)</v>
      </c>
      <c r="B40" s="87">
        <f>Factures!C40</f>
        <v>0</v>
      </c>
      <c r="C40" s="88">
        <f>Factures!F40</f>
        <v>23</v>
      </c>
      <c r="D40" s="89">
        <f>Factures!N40</f>
        <v>0</v>
      </c>
      <c r="E40" s="90">
        <f>Factures!O40</f>
        <v>0</v>
      </c>
    </row>
    <row r="41" ht="19.5" hidden="1" spans="1:5">
      <c r="A41" s="86" t="str">
        <f>IF(Factures!A41=0,"",Factures!A41&amp;" • "&amp;Factures!B41&amp;" ("&amp;Factures!E41&amp;" T"&amp;Factures!P41&amp;")")</f>
        <v>1429 • Article no 24 (Bidon T1)</v>
      </c>
      <c r="B41" s="87">
        <f>Factures!C41</f>
        <v>0</v>
      </c>
      <c r="C41" s="88">
        <f>Factures!F41</f>
        <v>24</v>
      </c>
      <c r="D41" s="89">
        <f>Factures!N41</f>
        <v>0</v>
      </c>
      <c r="E41" s="90">
        <f>Factures!O41</f>
        <v>0</v>
      </c>
    </row>
    <row r="42" ht="19.5" hidden="1" spans="1:5">
      <c r="A42" s="86" t="str">
        <f>IF(Factures!A42=0,"",Factures!A42&amp;" • "&amp;Factures!B42&amp;" ("&amp;Factures!E42&amp;" T"&amp;Factures!P42&amp;")")</f>
        <v>1430 • Article no 25 (Boîte T1)</v>
      </c>
      <c r="B42" s="87">
        <f>Factures!C42</f>
        <v>0</v>
      </c>
      <c r="C42" s="88">
        <f>Factures!F42</f>
        <v>25</v>
      </c>
      <c r="D42" s="89">
        <f>Factures!N42</f>
        <v>0</v>
      </c>
      <c r="E42" s="90">
        <f>Factures!O42</f>
        <v>0</v>
      </c>
    </row>
    <row r="43" ht="19.5" hidden="1" spans="1:5">
      <c r="A43" s="86" t="str">
        <f>IF(Factures!A43=0,"",Factures!A43&amp;" • "&amp;Factures!B43&amp;" ("&amp;Factures!E43&amp;" T"&amp;Factures!P43&amp;")")</f>
        <v>1431 • Article no 26 (Bouteille T1)</v>
      </c>
      <c r="B43" s="87">
        <f>Factures!C43</f>
        <v>0</v>
      </c>
      <c r="C43" s="88">
        <f>Factures!F43</f>
        <v>26</v>
      </c>
      <c r="D43" s="89">
        <f>Factures!N43</f>
        <v>0</v>
      </c>
      <c r="E43" s="90">
        <f>Factures!O43</f>
        <v>0</v>
      </c>
    </row>
    <row r="44" ht="19.5" hidden="1" spans="1:5">
      <c r="A44" s="86" t="str">
        <f>IF(Factures!A44=0,"",Factures!A44&amp;" • "&amp;Factures!B44&amp;" ("&amp;Factures!E44&amp;" T"&amp;Factures!P44&amp;")")</f>
        <v>1432 • Article no 27 (broché T1)</v>
      </c>
      <c r="B44" s="87">
        <f>Factures!C44</f>
        <v>0</v>
      </c>
      <c r="C44" s="88">
        <f>Factures!F44</f>
        <v>27</v>
      </c>
      <c r="D44" s="89">
        <f>Factures!N44</f>
        <v>0</v>
      </c>
      <c r="E44" s="90">
        <f>Factures!O44</f>
        <v>0</v>
      </c>
    </row>
    <row r="45" ht="19.5" hidden="1" spans="1:5">
      <c r="A45" s="86" t="str">
        <f>IF(Factures!A45=0,"",Factures!A45&amp;" • "&amp;Factures!B45&amp;" ("&amp;Factures!E45&amp;" T"&amp;Factures!P45&amp;")")</f>
        <v>1433 • Article no 28 (Carton T1)</v>
      </c>
      <c r="B45" s="87">
        <f>Factures!C45</f>
        <v>0</v>
      </c>
      <c r="C45" s="88">
        <f>Factures!F45</f>
        <v>28</v>
      </c>
      <c r="D45" s="89">
        <f>Factures!N45</f>
        <v>0</v>
      </c>
      <c r="E45" s="90">
        <f>Factures!O45</f>
        <v>0</v>
      </c>
    </row>
    <row r="46" ht="29.25" hidden="1" spans="1:5">
      <c r="A46" s="86" t="str">
        <f>IF(Factures!A46=0,"",Factures!A46&amp;" • "&amp;Factures!B46&amp;" ("&amp;Factures!E46&amp;" T"&amp;Factures!P46&amp;")")</f>
        <v>1434 • Article no 29 &gt;RuptureSuivraAvril1x (Distr. T1)</v>
      </c>
      <c r="B46" s="87">
        <f>Factures!C46</f>
        <v>0</v>
      </c>
      <c r="C46" s="88">
        <f>Factures!F46</f>
        <v>29</v>
      </c>
      <c r="D46" s="89">
        <f>Factures!N46</f>
        <v>0</v>
      </c>
      <c r="E46" s="90">
        <f>Factures!O46</f>
        <v>0</v>
      </c>
    </row>
    <row r="47" ht="19.5" hidden="1" spans="1:5">
      <c r="A47" s="86" t="str">
        <f>IF(Factures!A47=0,"",Factures!A47&amp;" • "&amp;Factures!B47&amp;" ("&amp;Factures!E47&amp;" T"&amp;Factures!P47&amp;")")</f>
        <v>1435 • Article no 30 (Divers T1)</v>
      </c>
      <c r="B47" s="87">
        <f>Factures!C47</f>
        <v>0</v>
      </c>
      <c r="C47" s="88">
        <f>Factures!F47</f>
        <v>30</v>
      </c>
      <c r="D47" s="89">
        <f>Factures!N47</f>
        <v>0</v>
      </c>
      <c r="E47" s="90">
        <f>Factures!O47</f>
        <v>0</v>
      </c>
    </row>
    <row r="48" ht="19.5" hidden="1" spans="1:5">
      <c r="A48" s="86" t="str">
        <f>IF(Factures!A48=0,"",Factures!A48&amp;" • "&amp;Factures!B48&amp;" ("&amp;Factures!E48&amp;" T"&amp;Factures!P48&amp;")")</f>
        <v>1436 • Article no 31 (Embal. T1)</v>
      </c>
      <c r="B48" s="87">
        <f>Factures!C48</f>
        <v>0</v>
      </c>
      <c r="C48" s="88">
        <f>Factures!F48</f>
        <v>31</v>
      </c>
      <c r="D48" s="89">
        <f>Factures!N48</f>
        <v>0</v>
      </c>
      <c r="E48" s="90">
        <f>Factures!O48</f>
        <v>0</v>
      </c>
    </row>
    <row r="49" ht="19.5" hidden="1" spans="1:5">
      <c r="A49" s="86" t="str">
        <f>IF(Factures!A49=0,"",Factures!A49&amp;" • "&amp;Factures!B49&amp;" ("&amp;Factures!E49&amp;" T"&amp;Factures!P49&amp;")")</f>
        <v>1437 • Article no 32 (Flacon T1)</v>
      </c>
      <c r="B49" s="87">
        <f>Factures!C49</f>
        <v>0</v>
      </c>
      <c r="C49" s="88">
        <f>Factures!F49</f>
        <v>32</v>
      </c>
      <c r="D49" s="89">
        <f>Factures!N49</f>
        <v>0</v>
      </c>
      <c r="E49" s="90">
        <f>Factures!O49</f>
        <v>0</v>
      </c>
    </row>
    <row r="50" ht="12.75" hidden="1" spans="1:5">
      <c r="A50" s="86" t="str">
        <f>IF(Factures!A50=0,"",Factures!A50&amp;" • "&amp;Factures!B50&amp;" ("&amp;Factures!E50&amp;" T"&amp;Factures!P50&amp;")")</f>
        <v>1438 • Article no 33 (Gr. T1)</v>
      </c>
      <c r="B50" s="87">
        <f>Factures!C50</f>
        <v>0</v>
      </c>
      <c r="C50" s="88">
        <f>Factures!F50</f>
        <v>33</v>
      </c>
      <c r="D50" s="89">
        <f>Factures!N50</f>
        <v>0</v>
      </c>
      <c r="E50" s="90">
        <f>Factures!O50</f>
        <v>0</v>
      </c>
    </row>
    <row r="51" ht="19.5" hidden="1" spans="1:5">
      <c r="A51" s="86" t="str">
        <f>IF(Factures!A51=0,"",Factures!A51&amp;" • "&amp;Factures!B51&amp;" ("&amp;Factures!E51&amp;" T"&amp;Factures!P51&amp;")")</f>
        <v>1439 • Article no 34 (Heure T1)</v>
      </c>
      <c r="B51" s="87">
        <f>Factures!C51</f>
        <v>0</v>
      </c>
      <c r="C51" s="88">
        <f>Factures!F51</f>
        <v>34</v>
      </c>
      <c r="D51" s="89">
        <f>Factures!N51</f>
        <v>0</v>
      </c>
      <c r="E51" s="90">
        <f>Factures!O51</f>
        <v>0</v>
      </c>
    </row>
    <row r="52" ht="19.5" hidden="1" spans="1:5">
      <c r="A52" s="86" t="str">
        <f>IF(Factures!A52=0,"",Factures!A52&amp;" • "&amp;Factures!B52&amp;" ("&amp;Factures!E52&amp;" T"&amp;Factures!P52&amp;")")</f>
        <v>1440 • Article no 35 (Informat. T1)</v>
      </c>
      <c r="B52" s="87">
        <f>Factures!C52</f>
        <v>0</v>
      </c>
      <c r="C52" s="88">
        <f>Factures!F52</f>
        <v>35</v>
      </c>
      <c r="D52" s="89">
        <f>Factures!N52</f>
        <v>0</v>
      </c>
      <c r="E52" s="90">
        <f>Factures!O52</f>
        <v>0</v>
      </c>
    </row>
    <row r="53" ht="12.75" hidden="1" spans="1:5">
      <c r="A53" s="86" t="str">
        <f>IF(Factures!A53=0,"",Factures!A53&amp;" • "&amp;Factures!B53&amp;" ("&amp;Factures!E53&amp;" T"&amp;Factures!P53&amp;")")</f>
        <v>1441 • Article no 36 (Kg T1)</v>
      </c>
      <c r="B53" s="87">
        <f>Factures!C53</f>
        <v>0</v>
      </c>
      <c r="C53" s="88">
        <f>Factures!F53</f>
        <v>36</v>
      </c>
      <c r="D53" s="89">
        <f>Factures!N53</f>
        <v>0</v>
      </c>
      <c r="E53" s="90">
        <f>Factures!O53</f>
        <v>0</v>
      </c>
    </row>
    <row r="54" ht="12.75" hidden="1" spans="1:5">
      <c r="A54" s="86" t="str">
        <f>IF(Factures!A54=0,"",Factures!A54&amp;" • "&amp;Factures!B54&amp;" ("&amp;Factures!E54&amp;" T"&amp;Factures!P54&amp;")")</f>
        <v>1442 • Article no 37 (Km T1)</v>
      </c>
      <c r="B54" s="87">
        <f>Factures!C54</f>
        <v>0</v>
      </c>
      <c r="C54" s="88">
        <f>Factures!F54</f>
        <v>37</v>
      </c>
      <c r="D54" s="89">
        <f>Factures!N54</f>
        <v>0</v>
      </c>
      <c r="E54" s="90">
        <f>Factures!O54</f>
        <v>0</v>
      </c>
    </row>
    <row r="55" ht="29.25" hidden="1" spans="1:5">
      <c r="A55" s="86" t="str">
        <f>IF(Factures!A55=0,"",Factures!A55&amp;" • "&amp;Factures!B55&amp;" ("&amp;Factures!E55&amp;" T"&amp;Factures!P55&amp;")")</f>
        <v>1443 • Article no 38 &gt;RuptureSuivraAvril8x (Litre T1)</v>
      </c>
      <c r="B55" s="87">
        <f>Factures!C55</f>
        <v>0</v>
      </c>
      <c r="C55" s="88">
        <f>Factures!F55</f>
        <v>38</v>
      </c>
      <c r="D55" s="89">
        <f>Factures!N55</f>
        <v>0</v>
      </c>
      <c r="E55" s="90">
        <f>Factures!O55</f>
        <v>0</v>
      </c>
    </row>
    <row r="56" ht="19.5" hidden="1" spans="1:5">
      <c r="A56" s="86" t="str">
        <f>IF(Factures!A56=0,"",Factures!A56&amp;" • "&amp;Factures!B56&amp;" ("&amp;Factures!E56&amp;" T"&amp;Factures!P56&amp;")")</f>
        <v>1444 • Article no 39 (Livre T1)</v>
      </c>
      <c r="B56" s="87">
        <f>Factures!C56</f>
        <v>0</v>
      </c>
      <c r="C56" s="88">
        <f>Factures!F56</f>
        <v>39</v>
      </c>
      <c r="D56" s="89">
        <f>Factures!N56</f>
        <v>0</v>
      </c>
      <c r="E56" s="90">
        <f>Factures!O56</f>
        <v>0</v>
      </c>
    </row>
    <row r="57" ht="12.75" hidden="1" spans="1:5">
      <c r="A57" s="86" t="str">
        <f>IF(Factures!A57=0,"",Factures!A57&amp;" • "&amp;Factures!B57&amp;" ("&amp;Factures!E57&amp;" T"&amp;Factures!P57&amp;")")</f>
        <v>1445 • Article no 40 (m2 T1)</v>
      </c>
      <c r="B57" s="87">
        <f>Factures!C57</f>
        <v>0</v>
      </c>
      <c r="C57" s="88">
        <f>Factures!F57</f>
        <v>40</v>
      </c>
      <c r="D57" s="89">
        <f>Factures!N57</f>
        <v>0</v>
      </c>
      <c r="E57" s="90">
        <f>Factures!O57</f>
        <v>0</v>
      </c>
    </row>
    <row r="58" ht="12.75" hidden="1" spans="1:5">
      <c r="A58" s="86" t="str">
        <f>IF(Factures!A58=0,"",Factures!A58&amp;" • "&amp;Factures!B58&amp;" ("&amp;Factures!E58&amp;" T"&amp;Factures!P58&amp;")")</f>
        <v>1446 • Article no 41 (m3 T1)</v>
      </c>
      <c r="B58" s="87">
        <f>Factures!C58</f>
        <v>0</v>
      </c>
      <c r="C58" s="88">
        <f>Factures!F58</f>
        <v>41</v>
      </c>
      <c r="D58" s="89">
        <f>Factures!N58</f>
        <v>0</v>
      </c>
      <c r="E58" s="90">
        <f>Factures!O58</f>
        <v>0</v>
      </c>
    </row>
    <row r="59" ht="19.5" hidden="1" spans="1:5">
      <c r="A59" s="86" t="str">
        <f>IF(Factures!A59=0,"",Factures!A59&amp;" • "&amp;Factures!B59&amp;" ("&amp;Factures!E59&amp;" T"&amp;Factures!P59&amp;")")</f>
        <v>1447 • Article no 42 (mètre T1)</v>
      </c>
      <c r="B59" s="87">
        <f>Factures!C59</f>
        <v>0</v>
      </c>
      <c r="C59" s="88">
        <f>Factures!F59</f>
        <v>42</v>
      </c>
      <c r="D59" s="89">
        <f>Factures!N59</f>
        <v>0</v>
      </c>
      <c r="E59" s="90">
        <f>Factures!O59</f>
        <v>0</v>
      </c>
    </row>
    <row r="60" ht="19.5" hidden="1" spans="1:5">
      <c r="A60" s="86" t="str">
        <f>IF(Factures!A60=0,"",Factures!A60&amp;" • "&amp;Factures!B60&amp;" ("&amp;Factures!E60&amp;" T"&amp;Factures!P60&amp;")")</f>
        <v>1448 • Article no 43 (Minute T1)</v>
      </c>
      <c r="B60" s="87">
        <f>Factures!C60</f>
        <v>0</v>
      </c>
      <c r="C60" s="88">
        <f>Factures!F60</f>
        <v>43</v>
      </c>
      <c r="D60" s="89">
        <f>Factures!N60</f>
        <v>0</v>
      </c>
      <c r="E60" s="90">
        <f>Factures!O60</f>
        <v>0</v>
      </c>
    </row>
    <row r="61" ht="19.5" hidden="1" spans="1:5">
      <c r="A61" s="86" t="str">
        <f>IF(Factures!A61=0,"",Factures!A61&amp;" • "&amp;Factures!B61&amp;" ("&amp;Factures!E61&amp;" T"&amp;Factures!P61&amp;")")</f>
        <v>1449 • Article no 44 (Néon T1)</v>
      </c>
      <c r="B61" s="87">
        <f>Factures!C61</f>
        <v>0</v>
      </c>
      <c r="C61" s="88">
        <f>Factures!F61</f>
        <v>44</v>
      </c>
      <c r="D61" s="89">
        <f>Factures!N61</f>
        <v>0</v>
      </c>
      <c r="E61" s="90">
        <f>Factures!O61</f>
        <v>0</v>
      </c>
    </row>
    <row r="62" ht="19.5" hidden="1" spans="1:5">
      <c r="A62" s="86" t="str">
        <f>IF(Factures!A62=0,"",Factures!A62&amp;" • "&amp;Factures!B62&amp;" ("&amp;Factures!E62&amp;" T"&amp;Factures!P62&amp;")")</f>
        <v>1450 • Article no 45 (Paire T1)</v>
      </c>
      <c r="B62" s="87">
        <f>Factures!C62</f>
        <v>0</v>
      </c>
      <c r="C62" s="88">
        <f>Factures!F62</f>
        <v>45</v>
      </c>
      <c r="D62" s="89">
        <f>Factures!N62</f>
        <v>0</v>
      </c>
      <c r="E62" s="90">
        <f>Factures!O62</f>
        <v>0</v>
      </c>
    </row>
    <row r="63" ht="19.5" hidden="1" spans="1:5">
      <c r="A63" s="86" t="str">
        <f>IF(Factures!A63=0,"",Factures!A63&amp;" • "&amp;Factures!B63&amp;" ("&amp;Factures!E63&amp;" T"&amp;Factures!P63&amp;")")</f>
        <v>1451 • Article no 46 (Palette T1)</v>
      </c>
      <c r="B63" s="87">
        <f>Factures!C63</f>
        <v>0</v>
      </c>
      <c r="C63" s="88">
        <f>Factures!F63</f>
        <v>46</v>
      </c>
      <c r="D63" s="89">
        <f>Factures!N63</f>
        <v>0</v>
      </c>
      <c r="E63" s="90">
        <f>Factures!O63</f>
        <v>0</v>
      </c>
    </row>
    <row r="64" ht="19.5" hidden="1" spans="1:5">
      <c r="A64" s="86" t="str">
        <f>IF(Factures!A64=0,"",Factures!A64&amp;" • "&amp;Factures!B64&amp;" ("&amp;Factures!E64&amp;" T"&amp;Factures!P64&amp;")")</f>
        <v>1452 • Article no 47 (Paquet T1)</v>
      </c>
      <c r="B64" s="87">
        <f>Factures!C64</f>
        <v>0</v>
      </c>
      <c r="C64" s="88">
        <f>Factures!F64</f>
        <v>47</v>
      </c>
      <c r="D64" s="89">
        <f>Factures!N64</f>
        <v>0</v>
      </c>
      <c r="E64" s="90">
        <f>Factures!O64</f>
        <v>0</v>
      </c>
    </row>
    <row r="65" ht="19.5" hidden="1" spans="1:5">
      <c r="A65" s="86" t="str">
        <f>IF(Factures!A65=0,"",Factures!A65&amp;" • "&amp;Factures!B65&amp;" ("&amp;Factures!E65&amp;" T"&amp;Factures!P65&amp;")")</f>
        <v>1453 • Article no 48 (Pièce T1)</v>
      </c>
      <c r="B65" s="87">
        <f>Factures!C65</f>
        <v>0</v>
      </c>
      <c r="C65" s="88">
        <f>Factures!F65</f>
        <v>48</v>
      </c>
      <c r="D65" s="89">
        <f>Factures!N65</f>
        <v>0</v>
      </c>
      <c r="E65" s="90">
        <f>Factures!O65</f>
        <v>0</v>
      </c>
    </row>
    <row r="66" ht="19.5" hidden="1" spans="1:5">
      <c r="A66" s="86" t="str">
        <f>IF(Factures!A66=0,"",Factures!A66&amp;" • "&amp;Factures!B66&amp;" ("&amp;Factures!E66&amp;" T"&amp;Factures!P66&amp;")")</f>
        <v>1454 • Article no 49 (relié T1)</v>
      </c>
      <c r="B66" s="87">
        <f>Factures!C66</f>
        <v>0</v>
      </c>
      <c r="C66" s="88">
        <f>Factures!F66</f>
        <v>49</v>
      </c>
      <c r="D66" s="89">
        <f>Factures!N66</f>
        <v>0</v>
      </c>
      <c r="E66" s="90">
        <f>Factures!O66</f>
        <v>0</v>
      </c>
    </row>
    <row r="67" ht="19.5" hidden="1" spans="1:5">
      <c r="A67" s="86" t="str">
        <f>IF(Factures!A67=0,"",Factures!A67&amp;" • "&amp;Factures!B67&amp;" ("&amp;Factures!E67&amp;" T"&amp;Factures!P67&amp;")")</f>
        <v>1455 • Article no 50 (Rouleau T1)</v>
      </c>
      <c r="B67" s="87">
        <f>Factures!C67</f>
        <v>0</v>
      </c>
      <c r="C67" s="88">
        <f>Factures!F67</f>
        <v>50</v>
      </c>
      <c r="D67" s="89">
        <f>Factures!N67</f>
        <v>0</v>
      </c>
      <c r="E67" s="90">
        <f>Factures!O67</f>
        <v>0</v>
      </c>
    </row>
    <row r="68" ht="12.75" hidden="1" spans="1:5">
      <c r="A68" s="86" t="str">
        <f>IF(Factures!A68=0,"",Factures!A68&amp;" • "&amp;Factures!B68&amp;" ("&amp;Factures!E68&amp;" T"&amp;Factures!P68&amp;")")</f>
        <v>1456 • Article no 51 (Sac T1)</v>
      </c>
      <c r="B68" s="87">
        <f>Factures!C68</f>
        <v>0</v>
      </c>
      <c r="C68" s="88">
        <f>Factures!F68</f>
        <v>51</v>
      </c>
      <c r="D68" s="89">
        <f>Factures!N68</f>
        <v>0</v>
      </c>
      <c r="E68" s="90">
        <f>Factures!O68</f>
        <v>0</v>
      </c>
    </row>
    <row r="69" ht="19.5" hidden="1" spans="1:5">
      <c r="A69" s="86" t="str">
        <f>IF(Factures!A69=0,"",Factures!A69&amp;" • "&amp;Factures!B69&amp;" ("&amp;Factures!E69&amp;" T"&amp;Factures!P69&amp;")")</f>
        <v>1457 • Article no 52 (Sachet T1)</v>
      </c>
      <c r="B69" s="87">
        <f>Factures!C69</f>
        <v>0</v>
      </c>
      <c r="C69" s="88">
        <f>Factures!F69</f>
        <v>52</v>
      </c>
      <c r="D69" s="89">
        <f>Factures!N69</f>
        <v>0</v>
      </c>
      <c r="E69" s="90">
        <f>Factures!O69</f>
        <v>0</v>
      </c>
    </row>
    <row r="70" ht="19.5" hidden="1" spans="1:5">
      <c r="A70" s="86" t="str">
        <f>IF(Factures!A70=0,"",Factures!A70&amp;" • "&amp;Factures!B70&amp;" ("&amp;Factures!E70&amp;" T"&amp;Factures!P70&amp;")")</f>
        <v>1458 • Article no 53 (Service T1)</v>
      </c>
      <c r="B70" s="87">
        <f>Factures!C70</f>
        <v>0</v>
      </c>
      <c r="C70" s="88">
        <f>Factures!F70</f>
        <v>53</v>
      </c>
      <c r="D70" s="89">
        <f>Factures!N70</f>
        <v>0</v>
      </c>
      <c r="E70" s="90">
        <f>Factures!O70</f>
        <v>0</v>
      </c>
    </row>
    <row r="71" ht="19.5" hidden="1" spans="1:5">
      <c r="A71" s="86" t="str">
        <f>IF(Factures!A71=0,"",Factures!A71&amp;" • "&amp;Factures!B71&amp;" ("&amp;Factures!E71&amp;" T"&amp;Factures!P71&amp;")")</f>
        <v>1459 • Article no 54 (Spray T1)</v>
      </c>
      <c r="B71" s="87">
        <f>Factures!C71</f>
        <v>0</v>
      </c>
      <c r="C71" s="88">
        <f>Factures!F71</f>
        <v>54</v>
      </c>
      <c r="D71" s="89">
        <f>Factures!N71</f>
        <v>0</v>
      </c>
      <c r="E71" s="90">
        <f>Factures!O71</f>
        <v>0</v>
      </c>
    </row>
    <row r="72" ht="19.5" hidden="1" spans="1:5">
      <c r="A72" s="86" t="str">
        <f>IF(Factures!A72=0,"",Factures!A72&amp;" • "&amp;Factures!B72&amp;" ("&amp;Factures!E72&amp;" T"&amp;Factures!P72&amp;")")</f>
        <v>1460 • Article no 55 (Starter T1)</v>
      </c>
      <c r="B72" s="87">
        <f>Factures!C72</f>
        <v>0</v>
      </c>
      <c r="C72" s="88">
        <f>Factures!F72</f>
        <v>55</v>
      </c>
      <c r="D72" s="89">
        <f>Factures!N72</f>
        <v>0</v>
      </c>
      <c r="E72" s="90">
        <f>Factures!O72</f>
        <v>0</v>
      </c>
    </row>
    <row r="73" ht="29.25" hidden="1" spans="1:5">
      <c r="A73" s="86" t="str">
        <f>IF(Factures!A73=0,"",Factures!A73&amp;" • "&amp;Factures!B73&amp;" ("&amp;Factures!E73&amp;" T"&amp;Factures!P73&amp;")")</f>
        <v>1461 • Article no 56 &gt;RuptureSuivraAvril3x (Unité T1)</v>
      </c>
      <c r="B73" s="87">
        <f>Factures!C73</f>
        <v>0</v>
      </c>
      <c r="C73" s="88">
        <f>Factures!F73</f>
        <v>56</v>
      </c>
      <c r="D73" s="89">
        <f>Factures!N73</f>
        <v>0</v>
      </c>
      <c r="E73" s="90">
        <f>Factures!O73</f>
        <v>0</v>
      </c>
    </row>
    <row r="74" ht="19.5" hidden="1" spans="1:5">
      <c r="A74" s="86" t="str">
        <f>IF(Factures!A74=0,"",Factures!A74&amp;" • "&amp;Factures!B74&amp;" ("&amp;Factures!E74&amp;" T"&amp;Factures!P74&amp;")")</f>
        <v>1462 • Article no 57 (Unité T1)</v>
      </c>
      <c r="B74" s="87">
        <f>Factures!C74</f>
        <v>0</v>
      </c>
      <c r="C74" s="88">
        <f>Factures!F74</f>
        <v>57</v>
      </c>
      <c r="D74" s="89">
        <f>Factures!N74</f>
        <v>0</v>
      </c>
      <c r="E74" s="90">
        <f>Factures!O74</f>
        <v>0</v>
      </c>
    </row>
    <row r="75" ht="19.5" hidden="1" spans="1:5">
      <c r="A75" s="86" t="str">
        <f>IF(Factures!A75=0,"",Factures!A75&amp;" • "&amp;Factures!B75&amp;" ("&amp;Factures!E75&amp;" T"&amp;Factures!P75&amp;")")</f>
        <v>1463 • Article no 58 (Unité T1)</v>
      </c>
      <c r="B75" s="87">
        <f>Factures!C75</f>
        <v>0</v>
      </c>
      <c r="C75" s="88">
        <f>Factures!F75</f>
        <v>58</v>
      </c>
      <c r="D75" s="89">
        <f>Factures!N75</f>
        <v>0</v>
      </c>
      <c r="E75" s="90">
        <f>Factures!O75</f>
        <v>0</v>
      </c>
    </row>
    <row r="76" ht="19.5" hidden="1" spans="1:5">
      <c r="A76" s="86" t="str">
        <f>IF(Factures!A76=0,"",Factures!A76&amp;" • "&amp;Factures!B76&amp;" ("&amp;Factures!E76&amp;" T"&amp;Factures!P76&amp;")")</f>
        <v>1464 • Article no 59 (Unité T1)</v>
      </c>
      <c r="B76" s="87">
        <f>Factures!C76</f>
        <v>0</v>
      </c>
      <c r="C76" s="88">
        <f>Factures!F76</f>
        <v>59</v>
      </c>
      <c r="D76" s="89">
        <f>Factures!N76</f>
        <v>0</v>
      </c>
      <c r="E76" s="90">
        <f>Factures!O76</f>
        <v>0</v>
      </c>
    </row>
    <row r="77" ht="19.5" hidden="1" spans="1:5">
      <c r="A77" s="86" t="str">
        <f>IF(Factures!A77=0,"",Factures!A77&amp;" • "&amp;Factures!B77&amp;" ("&amp;Factures!E77&amp;" T"&amp;Factures!P77&amp;")")</f>
        <v>1465 • Article no 60 (Unité T1)</v>
      </c>
      <c r="B77" s="87">
        <f>Factures!C77</f>
        <v>0</v>
      </c>
      <c r="C77" s="88">
        <f>Factures!F77</f>
        <v>60</v>
      </c>
      <c r="D77" s="89">
        <f>Factures!N77</f>
        <v>0</v>
      </c>
      <c r="E77" s="90">
        <f>Factures!O77</f>
        <v>0</v>
      </c>
    </row>
    <row r="78" ht="19.5" hidden="1" spans="1:5">
      <c r="A78" s="86" t="str">
        <f>IF(Factures!A78=0,"",Factures!A78&amp;" • "&amp;Factures!B78&amp;" ("&amp;Factures!E78&amp;" T"&amp;Factures!P78&amp;")")</f>
        <v>1466 • Article no 61 (Unité T1)</v>
      </c>
      <c r="B78" s="87">
        <f>Factures!C78</f>
        <v>0</v>
      </c>
      <c r="C78" s="88">
        <f>Factures!F78</f>
        <v>61</v>
      </c>
      <c r="D78" s="89">
        <f>Factures!N78</f>
        <v>0</v>
      </c>
      <c r="E78" s="90">
        <f>Factures!O78</f>
        <v>0</v>
      </c>
    </row>
    <row r="79" ht="19.5" hidden="1" spans="1:5">
      <c r="A79" s="86" t="str">
        <f>IF(Factures!A79=0,"",Factures!A79&amp;" • "&amp;Factures!B79&amp;" ("&amp;Factures!E79&amp;" T"&amp;Factures!P79&amp;")")</f>
        <v>1467 • Article no 62 (Unité T1)</v>
      </c>
      <c r="B79" s="87">
        <f>Factures!C79</f>
        <v>0</v>
      </c>
      <c r="C79" s="88">
        <f>Factures!F79</f>
        <v>62</v>
      </c>
      <c r="D79" s="89">
        <f>Factures!N79</f>
        <v>0</v>
      </c>
      <c r="E79" s="90">
        <f>Factures!O79</f>
        <v>0</v>
      </c>
    </row>
    <row r="80" ht="19.5" hidden="1" spans="1:5">
      <c r="A80" s="86" t="str">
        <f>IF(Factures!A80=0,"",Factures!A80&amp;" • "&amp;Factures!B80&amp;" ("&amp;Factures!E80&amp;" T"&amp;Factures!P80&amp;")")</f>
        <v>1468 • Article no 63 (Unité T1)</v>
      </c>
      <c r="B80" s="87">
        <f>Factures!C80</f>
        <v>0</v>
      </c>
      <c r="C80" s="88">
        <f>Factures!F80</f>
        <v>63</v>
      </c>
      <c r="D80" s="89">
        <f>Factures!N80</f>
        <v>0</v>
      </c>
      <c r="E80" s="90">
        <f>Factures!O80</f>
        <v>0</v>
      </c>
    </row>
    <row r="81" ht="19.5" hidden="1" spans="1:5">
      <c r="A81" s="86" t="str">
        <f>IF(Factures!A81=0,"",Factures!A81&amp;" • "&amp;Factures!B81&amp;" ("&amp;Factures!E81&amp;" T"&amp;Factures!P81&amp;")")</f>
        <v>1469 • Article no 64 (Unité T1)</v>
      </c>
      <c r="B81" s="87">
        <f>Factures!C81</f>
        <v>0</v>
      </c>
      <c r="C81" s="88">
        <f>Factures!F81</f>
        <v>64</v>
      </c>
      <c r="D81" s="89">
        <f>Factures!N81</f>
        <v>0</v>
      </c>
      <c r="E81" s="90">
        <f>Factures!O81</f>
        <v>0</v>
      </c>
    </row>
    <row r="82" ht="29.25" hidden="1" spans="1:5">
      <c r="A82" s="86" t="str">
        <f>IF(Factures!A82=0,"",Factures!A82&amp;" • "&amp;Factures!B82&amp;" ("&amp;Factures!E82&amp;" T"&amp;Factures!P82&amp;")")</f>
        <v>1470 • Article no 65 &gt;RuptureSuivraAvril3x (Unité T1)</v>
      </c>
      <c r="B82" s="87">
        <f>Factures!C82</f>
        <v>0</v>
      </c>
      <c r="C82" s="88">
        <f>Factures!F82</f>
        <v>65</v>
      </c>
      <c r="D82" s="89">
        <f>Factures!N82</f>
        <v>0</v>
      </c>
      <c r="E82" s="90">
        <f>Factures!O82</f>
        <v>0</v>
      </c>
    </row>
    <row r="83" ht="19.5" hidden="1" spans="1:5">
      <c r="A83" s="86" t="str">
        <f>IF(Factures!A83=0,"",Factures!A83&amp;" • "&amp;Factures!B83&amp;" ("&amp;Factures!E83&amp;" T"&amp;Factures!P83&amp;")")</f>
        <v>1471 • Article no 66 (Unité T1)</v>
      </c>
      <c r="B83" s="87">
        <f>Factures!C83</f>
        <v>0</v>
      </c>
      <c r="C83" s="88">
        <f>Factures!F83</f>
        <v>66</v>
      </c>
      <c r="D83" s="89">
        <f>Factures!N83</f>
        <v>0</v>
      </c>
      <c r="E83" s="90">
        <f>Factures!O83</f>
        <v>0</v>
      </c>
    </row>
    <row r="84" ht="19.5" hidden="1" spans="1:5">
      <c r="A84" s="86" t="str">
        <f>IF(Factures!A84=0,"",Factures!A84&amp;" • "&amp;Factures!B84&amp;" ("&amp;Factures!E84&amp;" T"&amp;Factures!P84&amp;")")</f>
        <v>1472 • Article no 67 (Unité T1)</v>
      </c>
      <c r="B84" s="87">
        <f>Factures!C84</f>
        <v>0</v>
      </c>
      <c r="C84" s="88">
        <f>Factures!F84</f>
        <v>67</v>
      </c>
      <c r="D84" s="89">
        <f>Factures!N84</f>
        <v>0</v>
      </c>
      <c r="E84" s="90">
        <f>Factures!O84</f>
        <v>0</v>
      </c>
    </row>
    <row r="85" ht="19.5" hidden="1" spans="1:5">
      <c r="A85" s="86" t="str">
        <f>IF(Factures!A85=0,"",Factures!A85&amp;" • "&amp;Factures!B85&amp;" ("&amp;Factures!E85&amp;" T"&amp;Factures!P85&amp;")")</f>
        <v>1473 • Article no 68 (Unité T1)</v>
      </c>
      <c r="B85" s="87">
        <f>Factures!C85</f>
        <v>0</v>
      </c>
      <c r="C85" s="88">
        <f>Factures!F85</f>
        <v>68</v>
      </c>
      <c r="D85" s="89">
        <f>Factures!N85</f>
        <v>0</v>
      </c>
      <c r="E85" s="90">
        <f>Factures!O85</f>
        <v>0</v>
      </c>
    </row>
    <row r="86" ht="19.5" hidden="1" spans="1:5">
      <c r="A86" s="86" t="str">
        <f>IF(Factures!A86=0,"",Factures!A86&amp;" • "&amp;Factures!B86&amp;" ("&amp;Factures!E86&amp;" T"&amp;Factures!P86&amp;")")</f>
        <v>1474 • Article no 69 (Unité T1)</v>
      </c>
      <c r="B86" s="87">
        <f>Factures!C86</f>
        <v>0</v>
      </c>
      <c r="C86" s="88">
        <f>Factures!F86</f>
        <v>69</v>
      </c>
      <c r="D86" s="89">
        <f>Factures!N86</f>
        <v>0</v>
      </c>
      <c r="E86" s="90">
        <f>Factures!O86</f>
        <v>0</v>
      </c>
    </row>
    <row r="87" ht="19.5" hidden="1" spans="1:5">
      <c r="A87" s="86" t="str">
        <f>IF(Factures!A87=0,"",Factures!A87&amp;" • "&amp;Factures!B87&amp;" ("&amp;Factures!E87&amp;" T"&amp;Factures!P87&amp;")")</f>
        <v>1475 • Article no 70 (Unité T1)</v>
      </c>
      <c r="B87" s="87">
        <f>Factures!C87</f>
        <v>0</v>
      </c>
      <c r="C87" s="88">
        <f>Factures!F87</f>
        <v>70</v>
      </c>
      <c r="D87" s="89">
        <f>Factures!N87</f>
        <v>0</v>
      </c>
      <c r="E87" s="90">
        <f>Factures!O87</f>
        <v>0</v>
      </c>
    </row>
    <row r="88" ht="19.5" hidden="1" spans="1:5">
      <c r="A88" s="86" t="str">
        <f>IF(Factures!A88=0,"",Factures!A88&amp;" • "&amp;Factures!B88&amp;" ("&amp;Factures!E88&amp;" T"&amp;Factures!P88&amp;")")</f>
        <v>1476 • Article no 71 (Unité T1)</v>
      </c>
      <c r="B88" s="87">
        <f>Factures!C88</f>
        <v>0</v>
      </c>
      <c r="C88" s="88">
        <f>Factures!F88</f>
        <v>71</v>
      </c>
      <c r="D88" s="89">
        <f>Factures!N88</f>
        <v>0</v>
      </c>
      <c r="E88" s="90">
        <f>Factures!O88</f>
        <v>0</v>
      </c>
    </row>
    <row r="89" ht="19.5" hidden="1" spans="1:5">
      <c r="A89" s="86" t="str">
        <f>IF(Factures!A89=0,"",Factures!A89&amp;" • "&amp;Factures!B89&amp;" ("&amp;Factures!E89&amp;" T"&amp;Factures!P89&amp;")")</f>
        <v>1477 • Article no 72 (Unité T1)</v>
      </c>
      <c r="B89" s="87">
        <f>Factures!C89</f>
        <v>0</v>
      </c>
      <c r="C89" s="88">
        <f>Factures!F89</f>
        <v>72</v>
      </c>
      <c r="D89" s="89">
        <f>Factures!N89</f>
        <v>0</v>
      </c>
      <c r="E89" s="90">
        <f>Factures!O89</f>
        <v>0</v>
      </c>
    </row>
    <row r="90" ht="19.5" hidden="1" spans="1:5">
      <c r="A90" s="86" t="str">
        <f>IF(Factures!A90=0,"",Factures!A90&amp;" • "&amp;Factures!B90&amp;" ("&amp;Factures!E90&amp;" T"&amp;Factures!P90&amp;")")</f>
        <v>1478 • Article no 73 (Unité T1)</v>
      </c>
      <c r="B90" s="87">
        <f>Factures!C90</f>
        <v>0</v>
      </c>
      <c r="C90" s="88">
        <f>Factures!F90</f>
        <v>73</v>
      </c>
      <c r="D90" s="89">
        <f>Factures!N90</f>
        <v>0</v>
      </c>
      <c r="E90" s="90">
        <f>Factures!O90</f>
        <v>0</v>
      </c>
    </row>
    <row r="91" ht="19.5" hidden="1" spans="1:5">
      <c r="A91" s="86" t="str">
        <f>IF(Factures!A91=0,"",Factures!A91&amp;" • "&amp;Factures!B91&amp;" ("&amp;Factures!E91&amp;" T"&amp;Factures!P91&amp;")")</f>
        <v>1479 • Article no 74 (Unité T1)</v>
      </c>
      <c r="B91" s="87">
        <f>Factures!C91</f>
        <v>0</v>
      </c>
      <c r="C91" s="88">
        <f>Factures!F91</f>
        <v>74</v>
      </c>
      <c r="D91" s="89">
        <f>Factures!N91</f>
        <v>0</v>
      </c>
      <c r="E91" s="90">
        <f>Factures!O91</f>
        <v>0</v>
      </c>
    </row>
    <row r="92" ht="29.25" hidden="1" spans="1:5">
      <c r="A92" s="86" t="str">
        <f>IF(Factures!A92=0,"",Factures!A92&amp;" • "&amp;Factures!B92&amp;" ("&amp;Factures!E92&amp;" T"&amp;Factures!P92&amp;")")</f>
        <v>1480 • Article no 75 &gt;RuptureSuivraMai1x (Unité T1)</v>
      </c>
      <c r="B92" s="87">
        <f>Factures!C92</f>
        <v>0</v>
      </c>
      <c r="C92" s="88">
        <f>Factures!F92</f>
        <v>75</v>
      </c>
      <c r="D92" s="89">
        <f>Factures!N92</f>
        <v>0</v>
      </c>
      <c r="E92" s="90">
        <f>Factures!O92</f>
        <v>0</v>
      </c>
    </row>
    <row r="93" ht="19.5" hidden="1" spans="1:5">
      <c r="A93" s="86" t="str">
        <f>IF(Factures!A93=0,"",Factures!A93&amp;" • "&amp;Factures!B93&amp;" ("&amp;Factures!E93&amp;" T"&amp;Factures!P93&amp;")")</f>
        <v>1481 • Article no 76 (Unité T1)</v>
      </c>
      <c r="B93" s="87">
        <f>Factures!C93</f>
        <v>0</v>
      </c>
      <c r="C93" s="88">
        <f>Factures!F93</f>
        <v>76</v>
      </c>
      <c r="D93" s="89">
        <f>Factures!N93</f>
        <v>0</v>
      </c>
      <c r="E93" s="90">
        <f>Factures!O93</f>
        <v>0</v>
      </c>
    </row>
    <row r="94" ht="19.5" hidden="1" spans="1:5">
      <c r="A94" s="86" t="str">
        <f>IF(Factures!A94=0,"",Factures!A94&amp;" • "&amp;Factures!B94&amp;" ("&amp;Factures!E94&amp;" T"&amp;Factures!P94&amp;")")</f>
        <v>1482 • Article no 77 (Unité T1)</v>
      </c>
      <c r="B94" s="87">
        <f>Factures!C94</f>
        <v>0</v>
      </c>
      <c r="C94" s="88">
        <f>Factures!F94</f>
        <v>77</v>
      </c>
      <c r="D94" s="89">
        <f>Factures!N94</f>
        <v>0</v>
      </c>
      <c r="E94" s="90">
        <f>Factures!O94</f>
        <v>0</v>
      </c>
    </row>
    <row r="95" ht="19.5" hidden="1" spans="1:5">
      <c r="A95" s="86" t="str">
        <f>IF(Factures!A95=0,"",Factures!A95&amp;" • "&amp;Factures!B95&amp;" ("&amp;Factures!E95&amp;" T"&amp;Factures!P95&amp;")")</f>
        <v>1483 • Article no 78 (Unité T1)</v>
      </c>
      <c r="B95" s="87">
        <f>Factures!C95</f>
        <v>0</v>
      </c>
      <c r="C95" s="88">
        <f>Factures!F95</f>
        <v>78</v>
      </c>
      <c r="D95" s="89">
        <f>Factures!N95</f>
        <v>0</v>
      </c>
      <c r="E95" s="90">
        <f>Factures!O95</f>
        <v>0</v>
      </c>
    </row>
    <row r="96" ht="19.5" hidden="1" spans="1:5">
      <c r="A96" s="86" t="str">
        <f>IF(Factures!A96=0,"",Factures!A96&amp;" • "&amp;Factures!B96&amp;" ("&amp;Factures!E96&amp;" T"&amp;Factures!P96&amp;")")</f>
        <v>1484 • Article no 79 (Unité T1)</v>
      </c>
      <c r="B96" s="87">
        <f>Factures!C96</f>
        <v>0</v>
      </c>
      <c r="C96" s="88">
        <f>Factures!F96</f>
        <v>79</v>
      </c>
      <c r="D96" s="89">
        <f>Factures!N96</f>
        <v>0</v>
      </c>
      <c r="E96" s="90">
        <f>Factures!O96</f>
        <v>0</v>
      </c>
    </row>
    <row r="97" ht="19.5" hidden="1" spans="1:5">
      <c r="A97" s="86" t="str">
        <f>IF(Factures!A97=0,"",Factures!A97&amp;" • "&amp;Factures!B97&amp;" ("&amp;Factures!E97&amp;" T"&amp;Factures!P97&amp;")")</f>
        <v>1485 • Article no 80 (Unité T1)</v>
      </c>
      <c r="B97" s="87">
        <f>Factures!C97</f>
        <v>0</v>
      </c>
      <c r="C97" s="88">
        <f>Factures!F97</f>
        <v>80</v>
      </c>
      <c r="D97" s="89">
        <f>Factures!N97</f>
        <v>0</v>
      </c>
      <c r="E97" s="90">
        <f>Factures!O97</f>
        <v>0</v>
      </c>
    </row>
    <row r="98" ht="19.5" hidden="1" spans="1:5">
      <c r="A98" s="86" t="str">
        <f>IF(Factures!A98=0,"",Factures!A98&amp;" • "&amp;Factures!B98&amp;" ("&amp;Factures!E98&amp;" T"&amp;Factures!P98&amp;")")</f>
        <v>1486 • Article no 81 (Unité T1)</v>
      </c>
      <c r="B98" s="87">
        <f>Factures!C98</f>
        <v>0</v>
      </c>
      <c r="C98" s="88">
        <f>Factures!F98</f>
        <v>81</v>
      </c>
      <c r="D98" s="89">
        <f>Factures!N98</f>
        <v>0</v>
      </c>
      <c r="E98" s="90">
        <f>Factures!O98</f>
        <v>0</v>
      </c>
    </row>
    <row r="99" ht="19.5" hidden="1" spans="1:5">
      <c r="A99" s="86" t="str">
        <f>IF(Factures!A99=0,"",Factures!A99&amp;" • "&amp;Factures!B99&amp;" ("&amp;Factures!E99&amp;" T"&amp;Factures!P99&amp;")")</f>
        <v>1487 • Article no 82 (Unité T1)</v>
      </c>
      <c r="B99" s="87">
        <f>Factures!C99</f>
        <v>0</v>
      </c>
      <c r="C99" s="88">
        <f>Factures!F99</f>
        <v>82</v>
      </c>
      <c r="D99" s="89">
        <f>Factures!N99</f>
        <v>0</v>
      </c>
      <c r="E99" s="90">
        <f>Factures!O99</f>
        <v>0</v>
      </c>
    </row>
    <row r="100" ht="19.5" hidden="1" spans="1:5">
      <c r="A100" s="86" t="str">
        <f>IF(Factures!A100=0,"",Factures!A100&amp;" • "&amp;Factures!B100&amp;" ("&amp;Factures!E100&amp;" T"&amp;Factures!P100&amp;")")</f>
        <v>1488 • Article no 83 (Unité T1)</v>
      </c>
      <c r="B100" s="87">
        <f>Factures!C100</f>
        <v>0</v>
      </c>
      <c r="C100" s="88">
        <f>Factures!F100</f>
        <v>83</v>
      </c>
      <c r="D100" s="89">
        <f>Factures!N100</f>
        <v>0</v>
      </c>
      <c r="E100" s="90">
        <f>Factures!O100</f>
        <v>0</v>
      </c>
    </row>
    <row r="101" ht="19.5" hidden="1" spans="1:5">
      <c r="A101" s="86" t="str">
        <f>IF(Factures!A101=0,"",Factures!A101&amp;" • "&amp;Factures!B101&amp;" ("&amp;Factures!E101&amp;" T"&amp;Factures!P101&amp;")")</f>
        <v>1489 • Article no 84 (Unité T1)</v>
      </c>
      <c r="B101" s="87">
        <f>Factures!C101</f>
        <v>0</v>
      </c>
      <c r="C101" s="88">
        <f>Factures!F101</f>
        <v>84</v>
      </c>
      <c r="D101" s="89">
        <f>Factures!N101</f>
        <v>0</v>
      </c>
      <c r="E101" s="90">
        <f>Factures!O101</f>
        <v>0</v>
      </c>
    </row>
    <row r="102" ht="19.5" hidden="1" spans="1:5">
      <c r="A102" s="86" t="str">
        <f>IF(Factures!A102=0,"",Factures!A102&amp;" • "&amp;Factures!B102&amp;" ("&amp;Factures!E102&amp;" T"&amp;Factures!P102&amp;")")</f>
        <v>1490 • Article no 85 (Unité T1)</v>
      </c>
      <c r="B102" s="87">
        <f>Factures!C102</f>
        <v>0</v>
      </c>
      <c r="C102" s="88">
        <f>Factures!F102</f>
        <v>85</v>
      </c>
      <c r="D102" s="89">
        <f>Factures!N102</f>
        <v>0</v>
      </c>
      <c r="E102" s="90">
        <f>Factures!O102</f>
        <v>0</v>
      </c>
    </row>
    <row r="103" ht="19.5" hidden="1" spans="1:5">
      <c r="A103" s="86" t="str">
        <f>IF(Factures!A103=0,"",Factures!A103&amp;" • "&amp;Factures!B103&amp;" ("&amp;Factures!E103&amp;" T"&amp;Factures!P103&amp;")")</f>
        <v>1491 • Article no 86 (Unité T1)</v>
      </c>
      <c r="B103" s="87">
        <f>Factures!C103</f>
        <v>0</v>
      </c>
      <c r="C103" s="88">
        <f>Factures!F103</f>
        <v>86</v>
      </c>
      <c r="D103" s="89">
        <f>Factures!N103</f>
        <v>0</v>
      </c>
      <c r="E103" s="90">
        <f>Factures!O103</f>
        <v>0</v>
      </c>
    </row>
    <row r="104" ht="19.5" hidden="1" spans="1:5">
      <c r="A104" s="86" t="str">
        <f>IF(Factures!A104=0,"",Factures!A104&amp;" • "&amp;Factures!B104&amp;" ("&amp;Factures!E104&amp;" T"&amp;Factures!P104&amp;")")</f>
        <v>1492 • Article no 87 (Unité T1)</v>
      </c>
      <c r="B104" s="87">
        <f>Factures!C104</f>
        <v>0</v>
      </c>
      <c r="C104" s="88">
        <f>Factures!F104</f>
        <v>87</v>
      </c>
      <c r="D104" s="89">
        <f>Factures!N104</f>
        <v>0</v>
      </c>
      <c r="E104" s="90">
        <f>Factures!O104</f>
        <v>0</v>
      </c>
    </row>
    <row r="105" ht="19.5" hidden="1" spans="1:5">
      <c r="A105" s="86" t="str">
        <f>IF(Factures!A105=0,"",Factures!A105&amp;" • "&amp;Factures!B105&amp;" ("&amp;Factures!E105&amp;" T"&amp;Factures!P105&amp;")")</f>
        <v>1493 • Article no 88 (Unité T1)</v>
      </c>
      <c r="B105" s="87">
        <f>Factures!C105</f>
        <v>0</v>
      </c>
      <c r="C105" s="88">
        <f>Factures!F105</f>
        <v>88</v>
      </c>
      <c r="D105" s="89">
        <f>Factures!N105</f>
        <v>0</v>
      </c>
      <c r="E105" s="90">
        <f>Factures!O105</f>
        <v>0</v>
      </c>
    </row>
    <row r="106" ht="19.5" hidden="1" spans="1:5">
      <c r="A106" s="86" t="str">
        <f>IF(Factures!A106=0,"",Factures!A106&amp;" • "&amp;Factures!B106&amp;" ("&amp;Factures!E106&amp;" T"&amp;Factures!P106&amp;")")</f>
        <v>1494 • Article no 89 (Unité T1)</v>
      </c>
      <c r="B106" s="87">
        <f>Factures!C106</f>
        <v>0</v>
      </c>
      <c r="C106" s="88">
        <f>Factures!F106</f>
        <v>89</v>
      </c>
      <c r="D106" s="89">
        <f>Factures!N106</f>
        <v>0</v>
      </c>
      <c r="E106" s="90">
        <f>Factures!O106</f>
        <v>0</v>
      </c>
    </row>
    <row r="107" ht="19.5" hidden="1" spans="1:5">
      <c r="A107" s="86" t="str">
        <f>IF(Factures!A107=0,"",Factures!A107&amp;" • "&amp;Factures!B107&amp;" ("&amp;Factures!E107&amp;" T"&amp;Factures!P107&amp;")")</f>
        <v>1495 • Article no 90 (Unité T1)</v>
      </c>
      <c r="B107" s="87">
        <f>Factures!C107</f>
        <v>0</v>
      </c>
      <c r="C107" s="88">
        <f>Factures!F107</f>
        <v>90</v>
      </c>
      <c r="D107" s="89">
        <f>Factures!N107</f>
        <v>0</v>
      </c>
      <c r="E107" s="90">
        <f>Factures!O107</f>
        <v>0</v>
      </c>
    </row>
    <row r="108" ht="19.5" hidden="1" spans="1:5">
      <c r="A108" s="86" t="str">
        <f>IF(Factures!A108=0,"",Factures!A108&amp;" • "&amp;Factures!B108&amp;" ("&amp;Factures!E108&amp;" T"&amp;Factures!P108&amp;")")</f>
        <v>1496 • Article no 91 (Unité T1)</v>
      </c>
      <c r="B108" s="87">
        <f>Factures!C108</f>
        <v>0</v>
      </c>
      <c r="C108" s="88">
        <f>Factures!F108</f>
        <v>91</v>
      </c>
      <c r="D108" s="89">
        <f>Factures!N108</f>
        <v>0</v>
      </c>
      <c r="E108" s="90">
        <f>Factures!O108</f>
        <v>0</v>
      </c>
    </row>
    <row r="109" ht="19.5" hidden="1" spans="1:5">
      <c r="A109" s="86" t="str">
        <f>IF(Factures!A109=0,"",Factures!A109&amp;" • "&amp;Factures!B109&amp;" ("&amp;Factures!E109&amp;" T"&amp;Factures!P109&amp;")")</f>
        <v>1497 • Article no 92 (Unité T1)</v>
      </c>
      <c r="B109" s="87">
        <f>Factures!C109</f>
        <v>0</v>
      </c>
      <c r="C109" s="88">
        <f>Factures!F109</f>
        <v>92</v>
      </c>
      <c r="D109" s="89">
        <f>Factures!N109</f>
        <v>0</v>
      </c>
      <c r="E109" s="90">
        <f>Factures!O109</f>
        <v>0</v>
      </c>
    </row>
    <row r="110" ht="19.5" hidden="1" spans="1:5">
      <c r="A110" s="86" t="str">
        <f>IF(Factures!A110=0,"",Factures!A110&amp;" • "&amp;Factures!B110&amp;" ("&amp;Factures!E110&amp;" T"&amp;Factures!P110&amp;")")</f>
        <v>1498 • Article no 93 (Unité T1)</v>
      </c>
      <c r="B110" s="87">
        <f>Factures!C110</f>
        <v>0</v>
      </c>
      <c r="C110" s="88">
        <f>Factures!F110</f>
        <v>93</v>
      </c>
      <c r="D110" s="89">
        <f>Factures!N110</f>
        <v>0</v>
      </c>
      <c r="E110" s="90">
        <f>Factures!O110</f>
        <v>0</v>
      </c>
    </row>
    <row r="111" ht="19.5" hidden="1" spans="1:5">
      <c r="A111" s="86" t="str">
        <f>IF(Factures!A111=0,"",Factures!A111&amp;" • "&amp;Factures!B111&amp;" ("&amp;Factures!E111&amp;" T"&amp;Factures!P111&amp;")")</f>
        <v>1499 • Article no 94 (Unité T1)</v>
      </c>
      <c r="B111" s="87">
        <f>Factures!C111</f>
        <v>0</v>
      </c>
      <c r="C111" s="88">
        <f>Factures!F111</f>
        <v>94</v>
      </c>
      <c r="D111" s="89">
        <f>Factures!N111</f>
        <v>0</v>
      </c>
      <c r="E111" s="90">
        <f>Factures!O111</f>
        <v>0</v>
      </c>
    </row>
    <row r="112" ht="19.5" hidden="1" spans="1:5">
      <c r="A112" s="86" t="str">
        <f>IF(Factures!A112=0,"",Factures!A112&amp;" • "&amp;Factures!B112&amp;" ("&amp;Factures!E112&amp;" T"&amp;Factures!P112&amp;")")</f>
        <v>1500 • Article no 95 (Unité T1)</v>
      </c>
      <c r="B112" s="87">
        <f>Factures!C112</f>
        <v>0</v>
      </c>
      <c r="C112" s="88">
        <f>Factures!F112</f>
        <v>95</v>
      </c>
      <c r="D112" s="89">
        <f>Factures!N112</f>
        <v>0</v>
      </c>
      <c r="E112" s="90">
        <f>Factures!O112</f>
        <v>0</v>
      </c>
    </row>
    <row r="113" ht="19.5" hidden="1" spans="1:5">
      <c r="A113" s="86" t="str">
        <f>IF(Factures!A113=0,"",Factures!A113&amp;" • "&amp;Factures!B113&amp;" ("&amp;Factures!E113&amp;" T"&amp;Factures!P113&amp;")")</f>
        <v>1501 • Article no 96 (Unité T1)</v>
      </c>
      <c r="B113" s="87">
        <f>Factures!C113</f>
        <v>0</v>
      </c>
      <c r="C113" s="88">
        <f>Factures!F113</f>
        <v>96</v>
      </c>
      <c r="D113" s="89">
        <f>Factures!N113</f>
        <v>0</v>
      </c>
      <c r="E113" s="90">
        <f>Factures!O113</f>
        <v>0</v>
      </c>
    </row>
    <row r="114" ht="19.5" hidden="1" spans="1:5">
      <c r="A114" s="86" t="str">
        <f>IF(Factures!A114=0,"",Factures!A114&amp;" • "&amp;Factures!B114&amp;" ("&amp;Factures!E114&amp;" T"&amp;Factures!P114&amp;")")</f>
        <v>1502 • Article no 97 &gt;Épuisé 12/2025, annulé (Unité T1)</v>
      </c>
      <c r="B114" s="87">
        <f>Factures!C114</f>
        <v>0</v>
      </c>
      <c r="C114" s="88">
        <f>Factures!F114</f>
        <v>97</v>
      </c>
      <c r="D114" s="89">
        <f>Factures!N114</f>
        <v>0</v>
      </c>
      <c r="E114" s="90">
        <f>Factures!O114</f>
        <v>0</v>
      </c>
    </row>
    <row r="115" ht="19.5" hidden="1" spans="1:5">
      <c r="A115" s="86" t="str">
        <f>IF(Factures!A115=0,"",Factures!A115&amp;" • "&amp;Factures!B115&amp;" ("&amp;Factures!E115&amp;" T"&amp;Factures!P115&amp;")")</f>
        <v>1503 • Article no 98 (Unité T1)</v>
      </c>
      <c r="B115" s="87">
        <f>Factures!C115</f>
        <v>0</v>
      </c>
      <c r="C115" s="88">
        <f>Factures!F115</f>
        <v>98</v>
      </c>
      <c r="D115" s="89">
        <f>Factures!N115</f>
        <v>0</v>
      </c>
      <c r="E115" s="90">
        <f>Factures!O115</f>
        <v>0</v>
      </c>
    </row>
    <row r="116" ht="19.5" hidden="1" spans="1:5">
      <c r="A116" s="86" t="str">
        <f>IF(Factures!A116=0,"",Factures!A116&amp;" • "&amp;Factures!B116&amp;" ("&amp;Factures!E116&amp;" T"&amp;Factures!P116&amp;")")</f>
        <v>1504 • Article no 99 (Unité T1)</v>
      </c>
      <c r="B116" s="87">
        <f>Factures!C116</f>
        <v>0</v>
      </c>
      <c r="C116" s="88">
        <f>Factures!F116</f>
        <v>99</v>
      </c>
      <c r="D116" s="89">
        <f>Factures!N116</f>
        <v>0</v>
      </c>
      <c r="E116" s="90">
        <f>Factures!O116</f>
        <v>0</v>
      </c>
    </row>
    <row r="117" ht="19.5" hidden="1" spans="1:5">
      <c r="A117" s="86" t="str">
        <f>IF(Factures!A117=0,"",Factures!A117&amp;" • "&amp;Factures!B117&amp;" ("&amp;Factures!E117&amp;" T"&amp;Factures!P117&amp;")")</f>
        <v>1505 • Article no 100 (Unité T1)</v>
      </c>
      <c r="B117" s="87">
        <f>Factures!C117</f>
        <v>0</v>
      </c>
      <c r="C117" s="88">
        <f>Factures!F117</f>
        <v>100</v>
      </c>
      <c r="D117" s="89">
        <f>Factures!N117</f>
        <v>0</v>
      </c>
      <c r="E117" s="90">
        <f>Factures!O117</f>
        <v>0</v>
      </c>
    </row>
    <row r="118" ht="19.5" hidden="1" spans="1:5">
      <c r="A118" s="86" t="str">
        <f>IF(Factures!A118=0,"",Factures!A118&amp;" • "&amp;Factures!B118&amp;" ("&amp;Factures!E118&amp;" T"&amp;Factures!P118&amp;")")</f>
        <v>1506 • Article no 101 (Unité T1)</v>
      </c>
      <c r="B118" s="87">
        <f>Factures!C118</f>
        <v>0</v>
      </c>
      <c r="C118" s="88">
        <f>Factures!F118</f>
        <v>101</v>
      </c>
      <c r="D118" s="89">
        <f>Factures!N118</f>
        <v>0</v>
      </c>
      <c r="E118" s="90">
        <f>Factures!O118</f>
        <v>0</v>
      </c>
    </row>
    <row r="119" ht="19.5" hidden="1" spans="1:5">
      <c r="A119" s="86" t="str">
        <f>IF(Factures!A119=0,"",Factures!A119&amp;" • "&amp;Factures!B119&amp;" ("&amp;Factures!E119&amp;" T"&amp;Factures!P119&amp;")")</f>
        <v>1507 • Article no 102 (Unité T1)</v>
      </c>
      <c r="B119" s="87">
        <f>Factures!C119</f>
        <v>0</v>
      </c>
      <c r="C119" s="88">
        <f>Factures!F119</f>
        <v>102</v>
      </c>
      <c r="D119" s="89">
        <f>Factures!N119</f>
        <v>0</v>
      </c>
      <c r="E119" s="90">
        <f>Factures!O119</f>
        <v>0</v>
      </c>
    </row>
    <row r="120" ht="19.5" hidden="1" spans="1:5">
      <c r="A120" s="86" t="str">
        <f>IF(Factures!A120=0,"",Factures!A120&amp;" • "&amp;Factures!B120&amp;" ("&amp;Factures!E120&amp;" T"&amp;Factures!P120&amp;")")</f>
        <v>1508 • Article no 103 (Unité T1)</v>
      </c>
      <c r="B120" s="87">
        <f>Factures!C120</f>
        <v>0</v>
      </c>
      <c r="C120" s="88">
        <f>Factures!F120</f>
        <v>103</v>
      </c>
      <c r="D120" s="89">
        <f>Factures!N120</f>
        <v>0</v>
      </c>
      <c r="E120" s="90">
        <f>Factures!O120</f>
        <v>0</v>
      </c>
    </row>
    <row r="121" ht="19.5" hidden="1" spans="1:5">
      <c r="A121" s="86" t="str">
        <f>IF(Factures!A121=0,"",Factures!A121&amp;" • "&amp;Factures!B121&amp;" ("&amp;Factures!E121&amp;" T"&amp;Factures!P121&amp;")")</f>
        <v>1509 • Article no 104 (Unité T1)</v>
      </c>
      <c r="B121" s="87">
        <f>Factures!C121</f>
        <v>0</v>
      </c>
      <c r="C121" s="88">
        <f>Factures!F121</f>
        <v>104</v>
      </c>
      <c r="D121" s="89">
        <f>Factures!N121</f>
        <v>0</v>
      </c>
      <c r="E121" s="90">
        <f>Factures!O121</f>
        <v>0</v>
      </c>
    </row>
    <row r="122" ht="19.5" hidden="1" spans="1:5">
      <c r="A122" s="86" t="str">
        <f>IF(Factures!A122=0,"",Factures!A122&amp;" • "&amp;Factures!B122&amp;" ("&amp;Factures!E122&amp;" T"&amp;Factures!P122&amp;")")</f>
        <v>1510 • Article no 105 (Unité T1)</v>
      </c>
      <c r="B122" s="87">
        <f>Factures!C122</f>
        <v>0</v>
      </c>
      <c r="C122" s="88">
        <f>Factures!F122</f>
        <v>105</v>
      </c>
      <c r="D122" s="89">
        <f>Factures!N122</f>
        <v>0</v>
      </c>
      <c r="E122" s="90">
        <f>Factures!O122</f>
        <v>0</v>
      </c>
    </row>
    <row r="123" ht="19.5" hidden="1" spans="1:5">
      <c r="A123" s="86" t="str">
        <f>IF(Factures!A123=0,"",Factures!A123&amp;" • "&amp;Factures!B123&amp;" ("&amp;Factures!E123&amp;" T"&amp;Factures!P123&amp;")")</f>
        <v>1511 • Article no 106 (Unité T1)</v>
      </c>
      <c r="B123" s="87">
        <f>Factures!C123</f>
        <v>0</v>
      </c>
      <c r="C123" s="88">
        <f>Factures!F123</f>
        <v>106</v>
      </c>
      <c r="D123" s="89">
        <f>Factures!N123</f>
        <v>0</v>
      </c>
      <c r="E123" s="90">
        <f>Factures!O123</f>
        <v>0</v>
      </c>
    </row>
    <row r="124" ht="29.25" hidden="1" spans="1:5">
      <c r="A124" s="86" t="str">
        <f>IF(Factures!A124=0,"",Factures!A124&amp;" • "&amp;Factures!B124&amp;" ("&amp;Factures!E124&amp;" T"&amp;Factures!P124&amp;")")</f>
        <v>1512 • Article no 107 &gt;RuptureSuivraMars1x (Unité T1)</v>
      </c>
      <c r="B124" s="87">
        <f>Factures!C124</f>
        <v>0</v>
      </c>
      <c r="C124" s="88">
        <f>Factures!F124</f>
        <v>107</v>
      </c>
      <c r="D124" s="89">
        <f>Factures!N124</f>
        <v>0</v>
      </c>
      <c r="E124" s="90">
        <f>Factures!O124</f>
        <v>0</v>
      </c>
    </row>
    <row r="125" ht="19.5" hidden="1" spans="1:5">
      <c r="A125" s="86" t="str">
        <f>IF(Factures!A125=0,"",Factures!A125&amp;" • "&amp;Factures!B125&amp;" ("&amp;Factures!E125&amp;" T"&amp;Factures!P125&amp;")")</f>
        <v>1513 • Article no 108 (Unité T1)</v>
      </c>
      <c r="B125" s="87">
        <f>Factures!C125</f>
        <v>0</v>
      </c>
      <c r="C125" s="88">
        <f>Factures!F125</f>
        <v>108</v>
      </c>
      <c r="D125" s="89">
        <f>Factures!N125</f>
        <v>0</v>
      </c>
      <c r="E125" s="90">
        <f>Factures!O125</f>
        <v>0</v>
      </c>
    </row>
    <row r="126" ht="19.5" hidden="1" spans="1:5">
      <c r="A126" s="86" t="str">
        <f>IF(Factures!A126=0,"",Factures!A126&amp;" • "&amp;Factures!B126&amp;" ("&amp;Factures!E126&amp;" T"&amp;Factures!P126&amp;")")</f>
        <v>1514 • Article no 109 (Unité T1)</v>
      </c>
      <c r="B126" s="87">
        <f>Factures!C126</f>
        <v>0</v>
      </c>
      <c r="C126" s="88">
        <f>Factures!F126</f>
        <v>109</v>
      </c>
      <c r="D126" s="89">
        <f>Factures!N126</f>
        <v>0</v>
      </c>
      <c r="E126" s="90">
        <f>Factures!O126</f>
        <v>0</v>
      </c>
    </row>
    <row r="127" ht="19.5" hidden="1" spans="1:5">
      <c r="A127" s="86" t="str">
        <f>IF(Factures!A127=0,"",Factures!A127&amp;" • "&amp;Factures!B127&amp;" ("&amp;Factures!E127&amp;" T"&amp;Factures!P127&amp;")")</f>
        <v>1515 • Article no 110 (Unité T1)</v>
      </c>
      <c r="B127" s="87">
        <f>Factures!C127</f>
        <v>0</v>
      </c>
      <c r="C127" s="88">
        <f>Factures!F127</f>
        <v>110</v>
      </c>
      <c r="D127" s="89">
        <f>Factures!N127</f>
        <v>0</v>
      </c>
      <c r="E127" s="90">
        <f>Factures!O127</f>
        <v>0</v>
      </c>
    </row>
    <row r="128" ht="19.5" hidden="1" spans="1:5">
      <c r="A128" s="86" t="str">
        <f>IF(Factures!A128=0,"",Factures!A128&amp;" • "&amp;Factures!B128&amp;" ("&amp;Factures!E128&amp;" T"&amp;Factures!P128&amp;")")</f>
        <v>1516 • Article no 111 (Unité T1)</v>
      </c>
      <c r="B128" s="87">
        <f>Factures!C128</f>
        <v>0</v>
      </c>
      <c r="C128" s="88">
        <f>Factures!F128</f>
        <v>111</v>
      </c>
      <c r="D128" s="89">
        <f>Factures!N128</f>
        <v>0</v>
      </c>
      <c r="E128" s="90">
        <f>Factures!O128</f>
        <v>0</v>
      </c>
    </row>
    <row r="129" ht="19.5" hidden="1" spans="1:5">
      <c r="A129" s="86" t="str">
        <f>IF(Factures!A129=0,"",Factures!A129&amp;" • "&amp;Factures!B129&amp;" ("&amp;Factures!E129&amp;" T"&amp;Factures!P129&amp;")")</f>
        <v>1517 • Article no 112 (Unité T1)</v>
      </c>
      <c r="B129" s="87">
        <f>Factures!C129</f>
        <v>0</v>
      </c>
      <c r="C129" s="88">
        <f>Factures!F129</f>
        <v>112</v>
      </c>
      <c r="D129" s="89">
        <f>Factures!N129</f>
        <v>0</v>
      </c>
      <c r="E129" s="90">
        <f>Factures!O129</f>
        <v>0</v>
      </c>
    </row>
    <row r="130" ht="19.5" hidden="1" spans="1:5">
      <c r="A130" s="86" t="str">
        <f>IF(Factures!A130=0,"",Factures!A130&amp;" • "&amp;Factures!B130&amp;" ("&amp;Factures!E130&amp;" T"&amp;Factures!P130&amp;")")</f>
        <v>1518 • Article no 113 (Unité T1)</v>
      </c>
      <c r="B130" s="87">
        <f>Factures!C130</f>
        <v>0</v>
      </c>
      <c r="C130" s="88">
        <f>Factures!F130</f>
        <v>113</v>
      </c>
      <c r="D130" s="89">
        <f>Factures!N130</f>
        <v>0</v>
      </c>
      <c r="E130" s="90">
        <f>Factures!O130</f>
        <v>0</v>
      </c>
    </row>
    <row r="131" ht="19.5" hidden="1" spans="1:5">
      <c r="A131" s="86" t="str">
        <f>IF(Factures!A131=0,"",Factures!A131&amp;" • "&amp;Factures!B131&amp;" ("&amp;Factures!E131&amp;" T"&amp;Factures!P131&amp;")")</f>
        <v>1519 • Article no 114 (Unité T1)</v>
      </c>
      <c r="B131" s="87">
        <f>Factures!C131</f>
        <v>0</v>
      </c>
      <c r="C131" s="88">
        <f>Factures!F131</f>
        <v>114</v>
      </c>
      <c r="D131" s="89">
        <f>Factures!N131</f>
        <v>0</v>
      </c>
      <c r="E131" s="90">
        <f>Factures!O131</f>
        <v>0</v>
      </c>
    </row>
    <row r="132" ht="19.5" hidden="1" spans="1:5">
      <c r="A132" s="86" t="str">
        <f>IF(Factures!A132=0,"",Factures!A132&amp;" • "&amp;Factures!B132&amp;" ("&amp;Factures!E132&amp;" T"&amp;Factures!P132&amp;")")</f>
        <v>1520 • Article no 115 (Unité T1)</v>
      </c>
      <c r="B132" s="87">
        <f>Factures!C132</f>
        <v>0</v>
      </c>
      <c r="C132" s="88">
        <f>Factures!F132</f>
        <v>115</v>
      </c>
      <c r="D132" s="89">
        <f>Factures!N132</f>
        <v>0</v>
      </c>
      <c r="E132" s="90">
        <f>Factures!O132</f>
        <v>0</v>
      </c>
    </row>
    <row r="133" ht="19.5" hidden="1" spans="1:5">
      <c r="A133" s="86" t="str">
        <f>IF(Factures!A133=0,"",Factures!A133&amp;" • "&amp;Factures!B133&amp;" ("&amp;Factures!E133&amp;" T"&amp;Factures!P133&amp;")")</f>
        <v>1521 • Article no 116 (Unité T1)</v>
      </c>
      <c r="B133" s="87">
        <f>Factures!C133</f>
        <v>0</v>
      </c>
      <c r="C133" s="88">
        <f>Factures!F133</f>
        <v>116</v>
      </c>
      <c r="D133" s="89">
        <f>Factures!N133</f>
        <v>0</v>
      </c>
      <c r="E133" s="90">
        <f>Factures!O133</f>
        <v>0</v>
      </c>
    </row>
    <row r="134" ht="19.5" hidden="1" spans="1:5">
      <c r="A134" s="86" t="str">
        <f>IF(Factures!A134=0,"",Factures!A134&amp;" • "&amp;Factures!B134&amp;" ("&amp;Factures!E134&amp;" T"&amp;Factures!P134&amp;")")</f>
        <v>1522 • Article no 117 (Unité T1)</v>
      </c>
      <c r="B134" s="87">
        <f>Factures!C134</f>
        <v>0</v>
      </c>
      <c r="C134" s="88">
        <f>Factures!F134</f>
        <v>117</v>
      </c>
      <c r="D134" s="89">
        <f>Factures!N134</f>
        <v>0</v>
      </c>
      <c r="E134" s="90">
        <f>Factures!O134</f>
        <v>0</v>
      </c>
    </row>
    <row r="135" ht="19.5" hidden="1" spans="1:5">
      <c r="A135" s="86" t="str">
        <f>IF(Factures!A135=0,"",Factures!A135&amp;" • "&amp;Factures!B135&amp;" ("&amp;Factures!E135&amp;" T"&amp;Factures!P135&amp;")")</f>
        <v>1523 • Article no 118 (Unité T1)</v>
      </c>
      <c r="B135" s="87">
        <f>Factures!C135</f>
        <v>0</v>
      </c>
      <c r="C135" s="88">
        <f>Factures!F135</f>
        <v>118</v>
      </c>
      <c r="D135" s="89">
        <f>Factures!N135</f>
        <v>0</v>
      </c>
      <c r="E135" s="90">
        <f>Factures!O135</f>
        <v>0</v>
      </c>
    </row>
    <row r="136" ht="19.5" hidden="1" spans="1:5">
      <c r="A136" s="86" t="str">
        <f>IF(Factures!A136=0,"",Factures!A136&amp;" • "&amp;Factures!B136&amp;" ("&amp;Factures!E136&amp;" T"&amp;Factures!P136&amp;")")</f>
        <v>1524 • Article no 119 (Unité T1)</v>
      </c>
      <c r="B136" s="87">
        <f>Factures!C136</f>
        <v>0</v>
      </c>
      <c r="C136" s="88">
        <f>Factures!F136</f>
        <v>119</v>
      </c>
      <c r="D136" s="89">
        <f>Factures!N136</f>
        <v>0</v>
      </c>
      <c r="E136" s="90">
        <f>Factures!O136</f>
        <v>0</v>
      </c>
    </row>
    <row r="137" ht="29.25" hidden="1" spans="1:5">
      <c r="A137" s="86" t="str">
        <f>IF(Factures!A137=0,"",Factures!A137&amp;" • "&amp;Factures!B137&amp;" ("&amp;Factures!E137&amp;" T"&amp;Factures!P137&amp;")")</f>
        <v>1525 • Article no 120 &gt;RuptureSuivraMars2x (Unité T1)</v>
      </c>
      <c r="B137" s="87">
        <f>Factures!C137</f>
        <v>0</v>
      </c>
      <c r="C137" s="88">
        <f>Factures!F137</f>
        <v>120</v>
      </c>
      <c r="D137" s="89">
        <f>Factures!N137</f>
        <v>0</v>
      </c>
      <c r="E137" s="90">
        <f>Factures!O137</f>
        <v>0</v>
      </c>
    </row>
    <row r="138" ht="19.5" hidden="1" spans="1:5">
      <c r="A138" s="86" t="str">
        <f>IF(Factures!A138=0,"",Factures!A138&amp;" • "&amp;Factures!B138&amp;" ("&amp;Factures!E138&amp;" T"&amp;Factures!P138&amp;")")</f>
        <v>1526 • Article no 121 (Unité T1)</v>
      </c>
      <c r="B138" s="87">
        <f>Factures!C138</f>
        <v>0</v>
      </c>
      <c r="C138" s="88">
        <f>Factures!F138</f>
        <v>121</v>
      </c>
      <c r="D138" s="89">
        <f>Factures!N138</f>
        <v>0</v>
      </c>
      <c r="E138" s="90">
        <f>Factures!O138</f>
        <v>0</v>
      </c>
    </row>
    <row r="139" ht="19.5" hidden="1" spans="1:5">
      <c r="A139" s="86" t="str">
        <f>IF(Factures!A139=0,"",Factures!A139&amp;" • "&amp;Factures!B139&amp;" ("&amp;Factures!E139&amp;" T"&amp;Factures!P139&amp;")")</f>
        <v>1527 • Article no 122 (Unité T1)</v>
      </c>
      <c r="B139" s="87">
        <f>Factures!C139</f>
        <v>0</v>
      </c>
      <c r="C139" s="88">
        <f>Factures!F139</f>
        <v>122</v>
      </c>
      <c r="D139" s="89">
        <f>Factures!N139</f>
        <v>0</v>
      </c>
      <c r="E139" s="90">
        <f>Factures!O139</f>
        <v>0</v>
      </c>
    </row>
    <row r="140" ht="19.5" hidden="1" spans="1:5">
      <c r="A140" s="86" t="str">
        <f>IF(Factures!A140=0,"",Factures!A140&amp;" • "&amp;Factures!B140&amp;" ("&amp;Factures!E140&amp;" T"&amp;Factures!P140&amp;")")</f>
        <v>1528 • Article no 123 (Unité T1)</v>
      </c>
      <c r="B140" s="87">
        <f>Factures!C140</f>
        <v>0</v>
      </c>
      <c r="C140" s="88">
        <f>Factures!F140</f>
        <v>123</v>
      </c>
      <c r="D140" s="89">
        <f>Factures!N140</f>
        <v>0</v>
      </c>
      <c r="E140" s="90">
        <f>Factures!O140</f>
        <v>0</v>
      </c>
    </row>
    <row r="141" ht="19.5" hidden="1" spans="1:5">
      <c r="A141" s="86" t="str">
        <f>IF(Factures!A141=0,"",Factures!A141&amp;" • "&amp;Factures!B141&amp;" ("&amp;Factures!E141&amp;" T"&amp;Factures!P141&amp;")")</f>
        <v>1529 • Article no 124 (Unité T1)</v>
      </c>
      <c r="B141" s="87">
        <f>Factures!C141</f>
        <v>0</v>
      </c>
      <c r="C141" s="88">
        <f>Factures!F141</f>
        <v>124</v>
      </c>
      <c r="D141" s="89">
        <f>Factures!N141</f>
        <v>0</v>
      </c>
      <c r="E141" s="90">
        <f>Factures!O141</f>
        <v>0</v>
      </c>
    </row>
    <row r="142" ht="19.5" hidden="1" spans="1:5">
      <c r="A142" s="86" t="str">
        <f>IF(Factures!A142=0,"",Factures!A142&amp;" • "&amp;Factures!B142&amp;" ("&amp;Factures!E142&amp;" T"&amp;Factures!P142&amp;")")</f>
        <v>1530 • Article no 125 (Unité T1)</v>
      </c>
      <c r="B142" s="87">
        <f>Factures!C142</f>
        <v>0</v>
      </c>
      <c r="C142" s="88">
        <f>Factures!F142</f>
        <v>125</v>
      </c>
      <c r="D142" s="89">
        <f>Factures!N142</f>
        <v>0</v>
      </c>
      <c r="E142" s="90">
        <f>Factures!O142</f>
        <v>0</v>
      </c>
    </row>
    <row r="143" ht="19.5" hidden="1" spans="1:5">
      <c r="A143" s="86" t="str">
        <f>IF(Factures!A143=0,"",Factures!A143&amp;" • "&amp;Factures!B143&amp;" ("&amp;Factures!E143&amp;" T"&amp;Factures!P143&amp;")")</f>
        <v>1531 • Article no 126 (Unité T1)</v>
      </c>
      <c r="B143" s="87">
        <f>Factures!C143</f>
        <v>0</v>
      </c>
      <c r="C143" s="88">
        <f>Factures!F143</f>
        <v>126</v>
      </c>
      <c r="D143" s="89">
        <f>Factures!N143</f>
        <v>0</v>
      </c>
      <c r="E143" s="90">
        <f>Factures!O143</f>
        <v>0</v>
      </c>
    </row>
    <row r="144" ht="19.5" hidden="1" spans="1:5">
      <c r="A144" s="86" t="str">
        <f>IF(Factures!A144=0,"",Factures!A144&amp;" • "&amp;Factures!B144&amp;" ("&amp;Factures!E144&amp;" T"&amp;Factures!P144&amp;")")</f>
        <v>1532 • Article no 127 (Unité T1)</v>
      </c>
      <c r="B144" s="87">
        <f>Factures!C144</f>
        <v>0</v>
      </c>
      <c r="C144" s="88">
        <f>Factures!F144</f>
        <v>127</v>
      </c>
      <c r="D144" s="89">
        <f>Factures!N144</f>
        <v>0</v>
      </c>
      <c r="E144" s="90">
        <f>Factures!O144</f>
        <v>0</v>
      </c>
    </row>
    <row r="145" ht="19.5" hidden="1" spans="1:5">
      <c r="A145" s="86" t="str">
        <f>IF(Factures!A145=0,"",Factures!A145&amp;" • "&amp;Factures!B145&amp;" ("&amp;Factures!E145&amp;" T"&amp;Factures!P145&amp;")")</f>
        <v>1533 • Article no 128 (Unité T1)</v>
      </c>
      <c r="B145" s="87">
        <f>Factures!C145</f>
        <v>0</v>
      </c>
      <c r="C145" s="88">
        <f>Factures!F145</f>
        <v>128</v>
      </c>
      <c r="D145" s="89">
        <f>Factures!N145</f>
        <v>0</v>
      </c>
      <c r="E145" s="90">
        <f>Factures!O145</f>
        <v>0</v>
      </c>
    </row>
    <row r="146" ht="19.5" hidden="1" spans="1:5">
      <c r="A146" s="86" t="str">
        <f>IF(Factures!A146=0,"",Factures!A146&amp;" • "&amp;Factures!B146&amp;" ("&amp;Factures!E146&amp;" T"&amp;Factures!P146&amp;")")</f>
        <v>1534 • Article no 129 (Unité T1)</v>
      </c>
      <c r="B146" s="87">
        <f>Factures!C146</f>
        <v>0</v>
      </c>
      <c r="C146" s="88">
        <f>Factures!F146</f>
        <v>129</v>
      </c>
      <c r="D146" s="89">
        <f>Factures!N146</f>
        <v>0</v>
      </c>
      <c r="E146" s="90">
        <f>Factures!O146</f>
        <v>0</v>
      </c>
    </row>
    <row r="147" ht="29.25" hidden="1" spans="1:5">
      <c r="A147" s="86" t="str">
        <f>IF(Factures!A147=0,"",Factures!A147&amp;" • "&amp;Factures!B147&amp;" ("&amp;Factures!E147&amp;" T"&amp;Factures!P147&amp;")")</f>
        <v>1535 • Article no 130 &gt;RuptureSuivraJuin1x (Unité T1)</v>
      </c>
      <c r="B147" s="87">
        <f>Factures!C147</f>
        <v>0</v>
      </c>
      <c r="C147" s="88">
        <f>Factures!F147</f>
        <v>130</v>
      </c>
      <c r="D147" s="89">
        <f>Factures!N147</f>
        <v>0</v>
      </c>
      <c r="E147" s="90">
        <f>Factures!O147</f>
        <v>0</v>
      </c>
    </row>
    <row r="148" ht="19.5" hidden="1" spans="1:5">
      <c r="A148" s="86" t="str">
        <f>IF(Factures!A148=0,"",Factures!A148&amp;" • "&amp;Factures!B148&amp;" ("&amp;Factures!E148&amp;" T"&amp;Factures!P148&amp;")")</f>
        <v>1536 • Article no 131 (Unité T1)</v>
      </c>
      <c r="B148" s="87">
        <f>Factures!C148</f>
        <v>0</v>
      </c>
      <c r="C148" s="88">
        <f>Factures!F148</f>
        <v>131</v>
      </c>
      <c r="D148" s="89">
        <f>Factures!N148</f>
        <v>0</v>
      </c>
      <c r="E148" s="90">
        <f>Factures!O148</f>
        <v>0</v>
      </c>
    </row>
    <row r="149" ht="19.5" hidden="1" spans="1:5">
      <c r="A149" s="86" t="str">
        <f>IF(Factures!A149=0,"",Factures!A149&amp;" • "&amp;Factures!B149&amp;" ("&amp;Factures!E149&amp;" T"&amp;Factures!P149&amp;")")</f>
        <v>1537 • Article no 132 (Unité T1)</v>
      </c>
      <c r="B149" s="87">
        <f>Factures!C149</f>
        <v>0</v>
      </c>
      <c r="C149" s="88">
        <f>Factures!F149</f>
        <v>132</v>
      </c>
      <c r="D149" s="89">
        <f>Factures!N149</f>
        <v>0</v>
      </c>
      <c r="E149" s="90">
        <f>Factures!O149</f>
        <v>0</v>
      </c>
    </row>
    <row r="150" ht="19.5" hidden="1" spans="1:5">
      <c r="A150" s="86" t="str">
        <f>IF(Factures!A150=0,"",Factures!A150&amp;" • "&amp;Factures!B150&amp;" ("&amp;Factures!E150&amp;" T"&amp;Factures!P150&amp;")")</f>
        <v>1538 • Article no 133 (Unité T1)</v>
      </c>
      <c r="B150" s="87">
        <f>Factures!C150</f>
        <v>0</v>
      </c>
      <c r="C150" s="88">
        <f>Factures!F150</f>
        <v>133</v>
      </c>
      <c r="D150" s="89">
        <f>Factures!N150</f>
        <v>0</v>
      </c>
      <c r="E150" s="90">
        <f>Factures!O150</f>
        <v>0</v>
      </c>
    </row>
    <row r="151" ht="19.5" hidden="1" spans="1:5">
      <c r="A151" s="86" t="str">
        <f>IF(Factures!A151=0,"",Factures!A151&amp;" • "&amp;Factures!B151&amp;" ("&amp;Factures!E151&amp;" T"&amp;Factures!P151&amp;")")</f>
        <v>1539 • Article no 134 (Unité T1)</v>
      </c>
      <c r="B151" s="87">
        <f>Factures!C151</f>
        <v>0</v>
      </c>
      <c r="C151" s="88">
        <f>Factures!F151</f>
        <v>134</v>
      </c>
      <c r="D151" s="89">
        <f>Factures!N151</f>
        <v>0</v>
      </c>
      <c r="E151" s="90">
        <f>Factures!O151</f>
        <v>0</v>
      </c>
    </row>
    <row r="152" ht="19.5" hidden="1" spans="1:5">
      <c r="A152" s="86" t="str">
        <f>IF(Factures!A152=0,"",Factures!A152&amp;" • "&amp;Factures!B152&amp;" ("&amp;Factures!E152&amp;" T"&amp;Factures!P152&amp;")")</f>
        <v>1540 • Article no 135 (Unité T1)</v>
      </c>
      <c r="B152" s="87">
        <f>Factures!C152</f>
        <v>0</v>
      </c>
      <c r="C152" s="88">
        <f>Factures!F152</f>
        <v>135</v>
      </c>
      <c r="D152" s="89">
        <f>Factures!N152</f>
        <v>0</v>
      </c>
      <c r="E152" s="90">
        <f>Factures!O152</f>
        <v>0</v>
      </c>
    </row>
    <row r="153" ht="19.5" hidden="1" spans="1:5">
      <c r="A153" s="86" t="str">
        <f>IF(Factures!A153=0,"",Factures!A153&amp;" • "&amp;Factures!B153&amp;" ("&amp;Factures!E153&amp;" T"&amp;Factures!P153&amp;")")</f>
        <v>1541 • Article no 136 (Unité T1)</v>
      </c>
      <c r="B153" s="87">
        <f>Factures!C153</f>
        <v>0</v>
      </c>
      <c r="C153" s="88">
        <f>Factures!F153</f>
        <v>136</v>
      </c>
      <c r="D153" s="89">
        <f>Factures!N153</f>
        <v>0</v>
      </c>
      <c r="E153" s="90">
        <f>Factures!O153</f>
        <v>0</v>
      </c>
    </row>
    <row r="154" ht="19.5" hidden="1" spans="1:5">
      <c r="A154" s="86" t="str">
        <f>IF(Factures!A154=0,"",Factures!A154&amp;" • "&amp;Factures!B154&amp;" ("&amp;Factures!E154&amp;" T"&amp;Factures!P154&amp;")")</f>
        <v>1542 • Article no 137 (Unité T1)</v>
      </c>
      <c r="B154" s="87">
        <f>Factures!C154</f>
        <v>0</v>
      </c>
      <c r="C154" s="88">
        <f>Factures!F154</f>
        <v>137</v>
      </c>
      <c r="D154" s="89">
        <f>Factures!N154</f>
        <v>0</v>
      </c>
      <c r="E154" s="90">
        <f>Factures!O154</f>
        <v>0</v>
      </c>
    </row>
    <row r="155" ht="19.5" hidden="1" spans="1:5">
      <c r="A155" s="86" t="str">
        <f>IF(Factures!A155=0,"",Factures!A155&amp;" • "&amp;Factures!B155&amp;" ("&amp;Factures!E155&amp;" T"&amp;Factures!P155&amp;")")</f>
        <v>1543 • Article no 138 (Unité T1)</v>
      </c>
      <c r="B155" s="87">
        <f>Factures!C155</f>
        <v>0</v>
      </c>
      <c r="C155" s="88">
        <f>Factures!F155</f>
        <v>138</v>
      </c>
      <c r="D155" s="89">
        <f>Factures!N155</f>
        <v>0</v>
      </c>
      <c r="E155" s="90">
        <f>Factures!O155</f>
        <v>0</v>
      </c>
    </row>
    <row r="156" ht="19.5" hidden="1" spans="1:5">
      <c r="A156" s="86" t="str">
        <f>IF(Factures!A156=0,"",Factures!A156&amp;" • "&amp;Factures!B156&amp;" ("&amp;Factures!E156&amp;" T"&amp;Factures!P156&amp;")")</f>
        <v>1544 • Article no 139 (Unité T1)</v>
      </c>
      <c r="B156" s="87">
        <f>Factures!C156</f>
        <v>0</v>
      </c>
      <c r="C156" s="88">
        <f>Factures!F156</f>
        <v>139</v>
      </c>
      <c r="D156" s="89">
        <f>Factures!N156</f>
        <v>0</v>
      </c>
      <c r="E156" s="90">
        <f>Factures!O156</f>
        <v>0</v>
      </c>
    </row>
    <row r="157" ht="19.5" hidden="1" spans="1:5">
      <c r="A157" s="86" t="str">
        <f>IF(Factures!A157=0,"",Factures!A157&amp;" • "&amp;Factures!B157&amp;" ("&amp;Factures!E157&amp;" T"&amp;Factures!P157&amp;")")</f>
        <v>1545 • Article no 140 (Unité T1)</v>
      </c>
      <c r="B157" s="87">
        <f>Factures!C157</f>
        <v>0</v>
      </c>
      <c r="C157" s="88">
        <f>Factures!F157</f>
        <v>140</v>
      </c>
      <c r="D157" s="89">
        <f>Factures!N157</f>
        <v>0</v>
      </c>
      <c r="E157" s="90">
        <f>Factures!O157</f>
        <v>0</v>
      </c>
    </row>
    <row r="158" ht="19.5" hidden="1" spans="1:5">
      <c r="A158" s="86" t="str">
        <f>IF(Factures!A158=0,"",Factures!A158&amp;" • "&amp;Factures!B158&amp;" ("&amp;Factures!E158&amp;" T"&amp;Factures!P158&amp;")")</f>
        <v>1546 • Article no 141 (Unité T1)</v>
      </c>
      <c r="B158" s="87">
        <f>Factures!C158</f>
        <v>0</v>
      </c>
      <c r="C158" s="88">
        <f>Factures!F158</f>
        <v>141</v>
      </c>
      <c r="D158" s="89">
        <f>Factures!N158</f>
        <v>0</v>
      </c>
      <c r="E158" s="90">
        <f>Factures!O158</f>
        <v>0</v>
      </c>
    </row>
    <row r="159" ht="19.5" hidden="1" spans="1:5">
      <c r="A159" s="86" t="str">
        <f>IF(Factures!A159=0,"",Factures!A159&amp;" • "&amp;Factures!B159&amp;" ("&amp;Factures!E159&amp;" T"&amp;Factures!P159&amp;")")</f>
        <v>1547 • Article no 142 (Unité T1)</v>
      </c>
      <c r="B159" s="87">
        <f>Factures!C159</f>
        <v>0</v>
      </c>
      <c r="C159" s="88">
        <f>Factures!F159</f>
        <v>142</v>
      </c>
      <c r="D159" s="89">
        <f>Factures!N159</f>
        <v>0</v>
      </c>
      <c r="E159" s="90">
        <f>Factures!O159</f>
        <v>0</v>
      </c>
    </row>
    <row r="160" ht="19.5" hidden="1" spans="1:5">
      <c r="A160" s="86" t="str">
        <f>IF(Factures!A160=0,"",Factures!A160&amp;" • "&amp;Factures!B160&amp;" ("&amp;Factures!E160&amp;" T"&amp;Factures!P160&amp;")")</f>
        <v>1548 • Article no 143 (Unité T1)</v>
      </c>
      <c r="B160" s="87">
        <f>Factures!C160</f>
        <v>0</v>
      </c>
      <c r="C160" s="88">
        <f>Factures!F160</f>
        <v>143</v>
      </c>
      <c r="D160" s="89">
        <f>Factures!N160</f>
        <v>0</v>
      </c>
      <c r="E160" s="90">
        <f>Factures!O160</f>
        <v>0</v>
      </c>
    </row>
    <row r="161" ht="19.5" hidden="1" spans="1:5">
      <c r="A161" s="86" t="str">
        <f>IF(Factures!A161=0,"",Factures!A161&amp;" • "&amp;Factures!B161&amp;" ("&amp;Factures!E161&amp;" T"&amp;Factures!P161&amp;")")</f>
        <v>1549 • Article no 144 (Unité T1)</v>
      </c>
      <c r="B161" s="87">
        <f>Factures!C161</f>
        <v>0</v>
      </c>
      <c r="C161" s="88">
        <f>Factures!F161</f>
        <v>144</v>
      </c>
      <c r="D161" s="89">
        <f>Factures!N161</f>
        <v>0</v>
      </c>
      <c r="E161" s="90">
        <f>Factures!O161</f>
        <v>0</v>
      </c>
    </row>
    <row r="162" ht="19.5" hidden="1" spans="1:5">
      <c r="A162" s="86" t="str">
        <f>IF(Factures!A162=0,"",Factures!A162&amp;" • "&amp;Factures!B162&amp;" ("&amp;Factures!E162&amp;" T"&amp;Factures!P162&amp;")")</f>
        <v>1550 • Article no 145 (Unité T1)</v>
      </c>
      <c r="B162" s="87">
        <f>Factures!C162</f>
        <v>0</v>
      </c>
      <c r="C162" s="88">
        <f>Factures!F162</f>
        <v>145</v>
      </c>
      <c r="D162" s="89">
        <f>Factures!N162</f>
        <v>0</v>
      </c>
      <c r="E162" s="90">
        <f>Factures!O162</f>
        <v>0</v>
      </c>
    </row>
    <row r="163" ht="19.5" hidden="1" spans="1:5">
      <c r="A163" s="86" t="str">
        <f>IF(Factures!A163=0,"",Factures!A163&amp;" • "&amp;Factures!B163&amp;" ("&amp;Factures!E163&amp;" T"&amp;Factures!P163&amp;")")</f>
        <v>1551 • Article no 146 (Unité T1)</v>
      </c>
      <c r="B163" s="87">
        <f>Factures!C163</f>
        <v>0</v>
      </c>
      <c r="C163" s="88">
        <f>Factures!F163</f>
        <v>146</v>
      </c>
      <c r="D163" s="89">
        <f>Factures!N163</f>
        <v>0</v>
      </c>
      <c r="E163" s="90">
        <f>Factures!O163</f>
        <v>0</v>
      </c>
    </row>
    <row r="164" ht="19.5" hidden="1" spans="1:5">
      <c r="A164" s="86" t="str">
        <f>IF(Factures!A164=0,"",Factures!A164&amp;" • "&amp;Factures!B164&amp;" ("&amp;Factures!E164&amp;" T"&amp;Factures!P164&amp;")")</f>
        <v>1552 • Article no 147 (Unité T1)</v>
      </c>
      <c r="B164" s="87">
        <f>Factures!C164</f>
        <v>0</v>
      </c>
      <c r="C164" s="88">
        <f>Factures!F164</f>
        <v>147</v>
      </c>
      <c r="D164" s="89">
        <f>Factures!N164</f>
        <v>0</v>
      </c>
      <c r="E164" s="90">
        <f>Factures!O164</f>
        <v>0</v>
      </c>
    </row>
    <row r="165" ht="19.5" hidden="1" spans="1:5">
      <c r="A165" s="86" t="str">
        <f>IF(Factures!A165=0,"",Factures!A165&amp;" • "&amp;Factures!B165&amp;" ("&amp;Factures!E165&amp;" T"&amp;Factures!P165&amp;")")</f>
        <v>1553 • Article no 148 (Unité T1)</v>
      </c>
      <c r="B165" s="87">
        <f>Factures!C165</f>
        <v>0</v>
      </c>
      <c r="C165" s="88">
        <f>Factures!F165</f>
        <v>148</v>
      </c>
      <c r="D165" s="89">
        <f>Factures!N165</f>
        <v>0</v>
      </c>
      <c r="E165" s="90">
        <f>Factures!O165</f>
        <v>0</v>
      </c>
    </row>
    <row r="166" ht="19.5" hidden="1" spans="1:5">
      <c r="A166" s="86" t="str">
        <f>IF(Factures!A166=0,"",Factures!A166&amp;" • "&amp;Factures!B166&amp;" ("&amp;Factures!E166&amp;" T"&amp;Factures!P166&amp;")")</f>
        <v>1554 • Article no 149 (Unité T1)</v>
      </c>
      <c r="B166" s="87">
        <f>Factures!C166</f>
        <v>0</v>
      </c>
      <c r="C166" s="88">
        <f>Factures!F166</f>
        <v>149</v>
      </c>
      <c r="D166" s="89">
        <f>Factures!N166</f>
        <v>0</v>
      </c>
      <c r="E166" s="90">
        <f>Factures!O166</f>
        <v>0</v>
      </c>
    </row>
    <row r="167" ht="19.5" hidden="1" spans="1:5">
      <c r="A167" s="86" t="str">
        <f>IF(Factures!A167=0,"",Factures!A167&amp;" • "&amp;Factures!B167&amp;" ("&amp;Factures!E167&amp;" T"&amp;Factures!P167&amp;")")</f>
        <v>1555 • Article no 150 (Unité T1)</v>
      </c>
      <c r="B167" s="87">
        <f>Factures!C167</f>
        <v>0</v>
      </c>
      <c r="C167" s="88">
        <f>Factures!F167</f>
        <v>150</v>
      </c>
      <c r="D167" s="89">
        <f>Factures!N167</f>
        <v>0</v>
      </c>
      <c r="E167" s="90">
        <f>Factures!O167</f>
        <v>0</v>
      </c>
    </row>
    <row r="168" ht="19.5" hidden="1" spans="1:5">
      <c r="A168" s="86" t="str">
        <f>IF(Factures!A168=0,"",Factures!A168&amp;" • "&amp;Factures!B168&amp;" ("&amp;Factures!E168&amp;" T"&amp;Factures!P168&amp;")")</f>
        <v>1556 • Article no 151 (Unité T1)</v>
      </c>
      <c r="B168" s="87">
        <f>Factures!C168</f>
        <v>0</v>
      </c>
      <c r="C168" s="88">
        <f>Factures!F168</f>
        <v>151</v>
      </c>
      <c r="D168" s="89">
        <f>Factures!N168</f>
        <v>0</v>
      </c>
      <c r="E168" s="90">
        <f>Factures!O168</f>
        <v>0</v>
      </c>
    </row>
    <row r="169" ht="29.25" hidden="1" spans="1:5">
      <c r="A169" s="86" t="str">
        <f>IF(Factures!A169=0,"",Factures!A169&amp;" • "&amp;Factures!B169&amp;" ("&amp;Factures!E169&amp;" T"&amp;Factures!P169&amp;")")</f>
        <v>1557 • Article no 152 &gt;RuptureSuivraMars1x (Unité T1)</v>
      </c>
      <c r="B169" s="87">
        <f>Factures!C169</f>
        <v>0</v>
      </c>
      <c r="C169" s="88">
        <f>Factures!F169</f>
        <v>152</v>
      </c>
      <c r="D169" s="89">
        <f>Factures!N169</f>
        <v>0</v>
      </c>
      <c r="E169" s="90">
        <f>Factures!O169</f>
        <v>0</v>
      </c>
    </row>
    <row r="170" ht="19.5" hidden="1" spans="1:5">
      <c r="A170" s="86" t="str">
        <f>IF(Factures!A170=0,"",Factures!A170&amp;" • "&amp;Factures!B170&amp;" ("&amp;Factures!E170&amp;" T"&amp;Factures!P170&amp;")")</f>
        <v>1558 • Article no 153 (Unité T1)</v>
      </c>
      <c r="B170" s="87">
        <f>Factures!C170</f>
        <v>0</v>
      </c>
      <c r="C170" s="88">
        <f>Factures!F170</f>
        <v>153</v>
      </c>
      <c r="D170" s="89">
        <f>Factures!N170</f>
        <v>0</v>
      </c>
      <c r="E170" s="90">
        <f>Factures!O170</f>
        <v>0</v>
      </c>
    </row>
    <row r="171" ht="19.5" hidden="1" spans="1:5">
      <c r="A171" s="86" t="str">
        <f>IF(Factures!A171=0,"",Factures!A171&amp;" • "&amp;Factures!B171&amp;" ("&amp;Factures!E171&amp;" T"&amp;Factures!P171&amp;")")</f>
        <v>1559 • Article no 154 (Unité T1)</v>
      </c>
      <c r="B171" s="87">
        <f>Factures!C171</f>
        <v>0</v>
      </c>
      <c r="C171" s="88">
        <f>Factures!F171</f>
        <v>154</v>
      </c>
      <c r="D171" s="89">
        <f>Factures!N171</f>
        <v>0</v>
      </c>
      <c r="E171" s="90">
        <f>Factures!O171</f>
        <v>0</v>
      </c>
    </row>
    <row r="172" ht="19.5" hidden="1" spans="1:5">
      <c r="A172" s="86" t="str">
        <f>IF(Factures!A172=0,"",Factures!A172&amp;" • "&amp;Factures!B172&amp;" ("&amp;Factures!E172&amp;" T"&amp;Factures!P172&amp;")")</f>
        <v>1560 • Article no 155 (Unité T1)</v>
      </c>
      <c r="B172" s="87">
        <f>Factures!C172</f>
        <v>0</v>
      </c>
      <c r="C172" s="88">
        <f>Factures!F172</f>
        <v>155</v>
      </c>
      <c r="D172" s="89">
        <f>Factures!N172</f>
        <v>0</v>
      </c>
      <c r="E172" s="90">
        <f>Factures!O172</f>
        <v>0</v>
      </c>
    </row>
    <row r="173" ht="19.5" hidden="1" spans="1:5">
      <c r="A173" s="86" t="str">
        <f>IF(Factures!A173=0,"",Factures!A173&amp;" • "&amp;Factures!B173&amp;" ("&amp;Factures!E173&amp;" T"&amp;Factures!P173&amp;")")</f>
        <v>1561 • Article no 156 (Unité T1)</v>
      </c>
      <c r="B173" s="87">
        <f>Factures!C173</f>
        <v>0</v>
      </c>
      <c r="C173" s="88">
        <f>Factures!F173</f>
        <v>156</v>
      </c>
      <c r="D173" s="89">
        <f>Factures!N173</f>
        <v>0</v>
      </c>
      <c r="E173" s="90">
        <f>Factures!O173</f>
        <v>0</v>
      </c>
    </row>
    <row r="174" ht="19.5" hidden="1" spans="1:5">
      <c r="A174" s="86" t="str">
        <f>IF(Factures!A174=0,"",Factures!A174&amp;" • "&amp;Factures!B174&amp;" ("&amp;Factures!E174&amp;" T"&amp;Factures!P174&amp;")")</f>
        <v>1562 • Article no 157 (Unité T1)</v>
      </c>
      <c r="B174" s="87">
        <f>Factures!C174</f>
        <v>0</v>
      </c>
      <c r="C174" s="88">
        <f>Factures!F174</f>
        <v>157</v>
      </c>
      <c r="D174" s="89">
        <f>Factures!N174</f>
        <v>0</v>
      </c>
      <c r="E174" s="90">
        <f>Factures!O174</f>
        <v>0</v>
      </c>
    </row>
    <row r="175" ht="19.5" hidden="1" spans="1:5">
      <c r="A175" s="86" t="str">
        <f>IF(Factures!A175=0,"",Factures!A175&amp;" • "&amp;Factures!B175&amp;" ("&amp;Factures!E175&amp;" T"&amp;Factures!P175&amp;")")</f>
        <v>1563 • Article no 158 (Unité T1)</v>
      </c>
      <c r="B175" s="87">
        <f>Factures!C175</f>
        <v>0</v>
      </c>
      <c r="C175" s="88">
        <f>Factures!F175</f>
        <v>158</v>
      </c>
      <c r="D175" s="89">
        <f>Factures!N175</f>
        <v>0</v>
      </c>
      <c r="E175" s="90">
        <f>Factures!O175</f>
        <v>0</v>
      </c>
    </row>
    <row r="176" ht="19.5" hidden="1" spans="1:5">
      <c r="A176" s="86" t="str">
        <f>IF(Factures!A176=0,"",Factures!A176&amp;" • "&amp;Factures!B176&amp;" ("&amp;Factures!E176&amp;" T"&amp;Factures!P176&amp;")")</f>
        <v>1564 • Article no 159 (Unité T1)</v>
      </c>
      <c r="B176" s="87">
        <f>Factures!C176</f>
        <v>0</v>
      </c>
      <c r="C176" s="88">
        <f>Factures!F176</f>
        <v>159</v>
      </c>
      <c r="D176" s="89">
        <f>Factures!N176</f>
        <v>0</v>
      </c>
      <c r="E176" s="90">
        <f>Factures!O176</f>
        <v>0</v>
      </c>
    </row>
    <row r="177" ht="19.5" hidden="1" spans="1:5">
      <c r="A177" s="86" t="str">
        <f>IF(Factures!A177=0,"",Factures!A177&amp;" • "&amp;Factures!B177&amp;" ("&amp;Factures!E177&amp;" T"&amp;Factures!P177&amp;")")</f>
        <v>1565 • Article no 160 (Unité T1)</v>
      </c>
      <c r="B177" s="87">
        <f>Factures!C177</f>
        <v>0</v>
      </c>
      <c r="C177" s="88">
        <f>Factures!F177</f>
        <v>160</v>
      </c>
      <c r="D177" s="89">
        <f>Factures!N177</f>
        <v>0</v>
      </c>
      <c r="E177" s="90">
        <f>Factures!O177</f>
        <v>0</v>
      </c>
    </row>
    <row r="178" ht="19.5" hidden="1" spans="1:5">
      <c r="A178" s="86" t="str">
        <f>IF(Factures!A178=0,"",Factures!A178&amp;" • "&amp;Factures!B178&amp;" ("&amp;Factures!E178&amp;" T"&amp;Factures!P178&amp;")")</f>
        <v>1566 • Article no 161 (Unité T1)</v>
      </c>
      <c r="B178" s="87">
        <f>Factures!C178</f>
        <v>0</v>
      </c>
      <c r="C178" s="88">
        <f>Factures!F178</f>
        <v>161</v>
      </c>
      <c r="D178" s="89">
        <f>Factures!N178</f>
        <v>0</v>
      </c>
      <c r="E178" s="90">
        <f>Factures!O178</f>
        <v>0</v>
      </c>
    </row>
    <row r="179" ht="19.5" hidden="1" spans="1:5">
      <c r="A179" s="86" t="str">
        <f>IF(Factures!A179=0,"",Factures!A179&amp;" • "&amp;Factures!B179&amp;" ("&amp;Factures!E179&amp;" T"&amp;Factures!P179&amp;")")</f>
        <v>1567 • Article no 162 (Unité T1)</v>
      </c>
      <c r="B179" s="87">
        <f>Factures!C179</f>
        <v>0</v>
      </c>
      <c r="C179" s="88">
        <f>Factures!F179</f>
        <v>162</v>
      </c>
      <c r="D179" s="89">
        <f>Factures!N179</f>
        <v>0</v>
      </c>
      <c r="E179" s="90">
        <f>Factures!O179</f>
        <v>0</v>
      </c>
    </row>
    <row r="180" ht="19.5" hidden="1" spans="1:5">
      <c r="A180" s="86" t="str">
        <f>IF(Factures!A180=0,"",Factures!A180&amp;" • "&amp;Factures!B180&amp;" ("&amp;Factures!E180&amp;" T"&amp;Factures!P180&amp;")")</f>
        <v>1568 • Article no 163 (Unité T1)</v>
      </c>
      <c r="B180" s="87">
        <f>Factures!C180</f>
        <v>0</v>
      </c>
      <c r="C180" s="88">
        <f>Factures!F180</f>
        <v>163</v>
      </c>
      <c r="D180" s="89">
        <f>Factures!N180</f>
        <v>0</v>
      </c>
      <c r="E180" s="90">
        <f>Factures!O180</f>
        <v>0</v>
      </c>
    </row>
    <row r="181" ht="19.5" hidden="1" spans="1:5">
      <c r="A181" s="86" t="str">
        <f>IF(Factures!A181=0,"",Factures!A181&amp;" • "&amp;Factures!B181&amp;" ("&amp;Factures!E181&amp;" T"&amp;Factures!P181&amp;")")</f>
        <v>1569 • Article no 164 (Unité T1)</v>
      </c>
      <c r="B181" s="87">
        <f>Factures!C181</f>
        <v>0</v>
      </c>
      <c r="C181" s="88">
        <f>Factures!F181</f>
        <v>164</v>
      </c>
      <c r="D181" s="89">
        <f>Factures!N181</f>
        <v>0</v>
      </c>
      <c r="E181" s="90">
        <f>Factures!O181</f>
        <v>0</v>
      </c>
    </row>
    <row r="182" ht="19.5" hidden="1" spans="1:5">
      <c r="A182" s="86" t="str">
        <f>IF(Factures!A182=0,"",Factures!A182&amp;" • "&amp;Factures!B182&amp;" ("&amp;Factures!E182&amp;" T"&amp;Factures!P182&amp;")")</f>
        <v>1570 • Article no 165 (Unité T1)</v>
      </c>
      <c r="B182" s="87">
        <f>Factures!C182</f>
        <v>0</v>
      </c>
      <c r="C182" s="88">
        <f>Factures!F182</f>
        <v>165</v>
      </c>
      <c r="D182" s="89">
        <f>Factures!N182</f>
        <v>0</v>
      </c>
      <c r="E182" s="90">
        <f>Factures!O182</f>
        <v>0</v>
      </c>
    </row>
    <row r="183" ht="19.5" hidden="1" spans="1:5">
      <c r="A183" s="86" t="str">
        <f>IF(Factures!A183=0,"",Factures!A183&amp;" • "&amp;Factures!B183&amp;" ("&amp;Factures!E183&amp;" T"&amp;Factures!P183&amp;")")</f>
        <v>1571 • Article no 166 (Unité T1)</v>
      </c>
      <c r="B183" s="87">
        <f>Factures!C183</f>
        <v>0</v>
      </c>
      <c r="C183" s="88">
        <f>Factures!F183</f>
        <v>166</v>
      </c>
      <c r="D183" s="89">
        <f>Factures!N183</f>
        <v>0</v>
      </c>
      <c r="E183" s="90">
        <f>Factures!O183</f>
        <v>0</v>
      </c>
    </row>
    <row r="184" ht="19.5" hidden="1" spans="1:5">
      <c r="A184" s="86" t="str">
        <f>IF(Factures!A184=0,"",Factures!A184&amp;" • "&amp;Factures!B184&amp;" ("&amp;Factures!E184&amp;" T"&amp;Factures!P184&amp;")")</f>
        <v>1572 • Article no 167 (Unité T1)</v>
      </c>
      <c r="B184" s="87">
        <f>Factures!C184</f>
        <v>0</v>
      </c>
      <c r="C184" s="88">
        <f>Factures!F184</f>
        <v>167</v>
      </c>
      <c r="D184" s="89">
        <f>Factures!N184</f>
        <v>0</v>
      </c>
      <c r="E184" s="90">
        <f>Factures!O184</f>
        <v>0</v>
      </c>
    </row>
    <row r="185" ht="19.5" hidden="1" spans="1:5">
      <c r="A185" s="86" t="str">
        <f>IF(Factures!A185=0,"",Factures!A185&amp;" • "&amp;Factures!B185&amp;" ("&amp;Factures!E185&amp;" T"&amp;Factures!P185&amp;")")</f>
        <v>1573 • Article no 168 (Unité T1)</v>
      </c>
      <c r="B185" s="87">
        <f>Factures!C185</f>
        <v>0</v>
      </c>
      <c r="C185" s="88">
        <f>Factures!F185</f>
        <v>168</v>
      </c>
      <c r="D185" s="89">
        <f>Factures!N185</f>
        <v>0</v>
      </c>
      <c r="E185" s="90">
        <f>Factures!O185</f>
        <v>0</v>
      </c>
    </row>
    <row r="186" ht="19.5" hidden="1" spans="1:5">
      <c r="A186" s="86" t="str">
        <f>IF(Factures!A186=0,"",Factures!A186&amp;" • "&amp;Factures!B186&amp;" ("&amp;Factures!E186&amp;" T"&amp;Factures!P186&amp;")")</f>
        <v>1574 • Article no 169 (Unité T1)</v>
      </c>
      <c r="B186" s="87">
        <f>Factures!C186</f>
        <v>0</v>
      </c>
      <c r="C186" s="88">
        <f>Factures!F186</f>
        <v>169</v>
      </c>
      <c r="D186" s="89">
        <f>Factures!N186</f>
        <v>0</v>
      </c>
      <c r="E186" s="90">
        <f>Factures!O186</f>
        <v>0</v>
      </c>
    </row>
    <row r="187" ht="19.5" hidden="1" spans="1:5">
      <c r="A187" s="86" t="str">
        <f>IF(Factures!A187=0,"",Factures!A187&amp;" • "&amp;Factures!B187&amp;" ("&amp;Factures!E187&amp;" T"&amp;Factures!P187&amp;")")</f>
        <v>1575 • Article no 170 (Unité T1)</v>
      </c>
      <c r="B187" s="87">
        <f>Factures!C187</f>
        <v>0</v>
      </c>
      <c r="C187" s="88">
        <f>Factures!F187</f>
        <v>170</v>
      </c>
      <c r="D187" s="89">
        <f>Factures!N187</f>
        <v>0</v>
      </c>
      <c r="E187" s="90">
        <f>Factures!O187</f>
        <v>0</v>
      </c>
    </row>
    <row r="188" ht="19.5" hidden="1" spans="1:5">
      <c r="A188" s="86" t="str">
        <f>IF(Factures!A188=0,"",Factures!A188&amp;" • "&amp;Factures!B188&amp;" ("&amp;Factures!E188&amp;" T"&amp;Factures!P188&amp;")")</f>
        <v>1576 • Article no 171 (Unité T1)</v>
      </c>
      <c r="B188" s="87">
        <f>Factures!C188</f>
        <v>0</v>
      </c>
      <c r="C188" s="88">
        <f>Factures!F188</f>
        <v>171</v>
      </c>
      <c r="D188" s="89">
        <f>Factures!N188</f>
        <v>0</v>
      </c>
      <c r="E188" s="90">
        <f>Factures!O188</f>
        <v>0</v>
      </c>
    </row>
    <row r="189" ht="19.5" hidden="1" spans="1:5">
      <c r="A189" s="86" t="str">
        <f>IF(Factures!A189=0,"",Factures!A189&amp;" • "&amp;Factures!B189&amp;" ("&amp;Factures!E189&amp;" T"&amp;Factures!P189&amp;")")</f>
        <v>1577 • Article no 172 (Unité T1)</v>
      </c>
      <c r="B189" s="87">
        <f>Factures!C189</f>
        <v>0</v>
      </c>
      <c r="C189" s="88">
        <f>Factures!F189</f>
        <v>172</v>
      </c>
      <c r="D189" s="89">
        <f>Factures!N189</f>
        <v>0</v>
      </c>
      <c r="E189" s="90">
        <f>Factures!O189</f>
        <v>0</v>
      </c>
    </row>
    <row r="190" ht="19.5" hidden="1" spans="1:5">
      <c r="A190" s="86" t="str">
        <f>IF(Factures!A190=0,"",Factures!A190&amp;" • "&amp;Factures!B190&amp;" ("&amp;Factures!E190&amp;" T"&amp;Factures!P190&amp;")")</f>
        <v>1578 • Article no 173 (Unité T1)</v>
      </c>
      <c r="B190" s="87">
        <f>Factures!C190</f>
        <v>0</v>
      </c>
      <c r="C190" s="88">
        <f>Factures!F190</f>
        <v>173</v>
      </c>
      <c r="D190" s="89">
        <f>Factures!N190</f>
        <v>0</v>
      </c>
      <c r="E190" s="90">
        <f>Factures!O190</f>
        <v>0</v>
      </c>
    </row>
    <row r="191" ht="19.5" hidden="1" spans="1:5">
      <c r="A191" s="86" t="str">
        <f>IF(Factures!A191=0,"",Factures!A191&amp;" • "&amp;Factures!B191&amp;" ("&amp;Factures!E191&amp;" T"&amp;Factures!P191&amp;")")</f>
        <v>1579 • Article no 174 (Unité T1)</v>
      </c>
      <c r="B191" s="87">
        <f>Factures!C191</f>
        <v>0</v>
      </c>
      <c r="C191" s="88">
        <f>Factures!F191</f>
        <v>174</v>
      </c>
      <c r="D191" s="89">
        <f>Factures!N191</f>
        <v>0</v>
      </c>
      <c r="E191" s="90">
        <f>Factures!O191</f>
        <v>0</v>
      </c>
    </row>
    <row r="192" ht="19.5" hidden="1" spans="1:5">
      <c r="A192" s="86" t="str">
        <f>IF(Factures!A192=0,"",Factures!A192&amp;" • "&amp;Factures!B192&amp;" ("&amp;Factures!E192&amp;" T"&amp;Factures!P192&amp;")")</f>
        <v>1580 • Article no 175 (Unité T1)</v>
      </c>
      <c r="B192" s="87">
        <f>Factures!C192</f>
        <v>0</v>
      </c>
      <c r="C192" s="88">
        <f>Factures!F192</f>
        <v>175</v>
      </c>
      <c r="D192" s="89">
        <f>Factures!N192</f>
        <v>0</v>
      </c>
      <c r="E192" s="90">
        <f>Factures!O192</f>
        <v>0</v>
      </c>
    </row>
    <row r="193" ht="19.5" hidden="1" spans="1:5">
      <c r="A193" s="86" t="str">
        <f>IF(Factures!A193=0,"",Factures!A193&amp;" • "&amp;Factures!B193&amp;" ("&amp;Factures!E193&amp;" T"&amp;Factures!P193&amp;")")</f>
        <v>1581 • Article no 176 (Unité T1)</v>
      </c>
      <c r="B193" s="87">
        <f>Factures!C193</f>
        <v>0</v>
      </c>
      <c r="C193" s="88">
        <f>Factures!F193</f>
        <v>176</v>
      </c>
      <c r="D193" s="89">
        <f>Factures!N193</f>
        <v>0</v>
      </c>
      <c r="E193" s="90">
        <f>Factures!O193</f>
        <v>0</v>
      </c>
    </row>
    <row r="194" ht="19.5" hidden="1" spans="1:5">
      <c r="A194" s="86" t="str">
        <f>IF(Factures!A194=0,"",Factures!A194&amp;" • "&amp;Factures!B194&amp;" ("&amp;Factures!E194&amp;" T"&amp;Factures!P194&amp;")")</f>
        <v>1582 • Article no 177 (Unité T1)</v>
      </c>
      <c r="B194" s="87">
        <f>Factures!C194</f>
        <v>0</v>
      </c>
      <c r="C194" s="88">
        <f>Factures!F194</f>
        <v>177</v>
      </c>
      <c r="D194" s="89">
        <f>Factures!N194</f>
        <v>0</v>
      </c>
      <c r="E194" s="90">
        <f>Factures!O194</f>
        <v>0</v>
      </c>
    </row>
    <row r="195" ht="19.5" hidden="1" spans="1:5">
      <c r="A195" s="86" t="str">
        <f>IF(Factures!A195=0,"",Factures!A195&amp;" • "&amp;Factures!B195&amp;" ("&amp;Factures!E195&amp;" T"&amp;Factures!P195&amp;")")</f>
        <v>1583 • Article no 178 (Unité T1)</v>
      </c>
      <c r="B195" s="87">
        <f>Factures!C195</f>
        <v>0</v>
      </c>
      <c r="C195" s="88">
        <f>Factures!F195</f>
        <v>178</v>
      </c>
      <c r="D195" s="89">
        <f>Factures!N195</f>
        <v>0</v>
      </c>
      <c r="E195" s="90">
        <f>Factures!O195</f>
        <v>0</v>
      </c>
    </row>
    <row r="196" ht="19.5" hidden="1" spans="1:5">
      <c r="A196" s="86" t="str">
        <f>IF(Factures!A196=0,"",Factures!A196&amp;" • "&amp;Factures!B196&amp;" ("&amp;Factures!E196&amp;" T"&amp;Factures!P196&amp;")")</f>
        <v>1584 • Article no 179 (Unité T1)</v>
      </c>
      <c r="B196" s="87">
        <f>Factures!C196</f>
        <v>0</v>
      </c>
      <c r="C196" s="88">
        <f>Factures!F196</f>
        <v>179</v>
      </c>
      <c r="D196" s="89">
        <f>Factures!N196</f>
        <v>0</v>
      </c>
      <c r="E196" s="90">
        <f>Factures!O196</f>
        <v>0</v>
      </c>
    </row>
    <row r="197" ht="19.5" hidden="1" spans="1:5">
      <c r="A197" s="86" t="str">
        <f>IF(Factures!A197=0,"",Factures!A197&amp;" • "&amp;Factures!B197&amp;" ("&amp;Factures!E197&amp;" T"&amp;Factures!P197&amp;")")</f>
        <v>1585 • Article no 180 (Unité T1)</v>
      </c>
      <c r="B197" s="87">
        <f>Factures!C197</f>
        <v>0</v>
      </c>
      <c r="C197" s="88">
        <f>Factures!F197</f>
        <v>180</v>
      </c>
      <c r="D197" s="89">
        <f>Factures!N197</f>
        <v>0</v>
      </c>
      <c r="E197" s="90">
        <f>Factures!O197</f>
        <v>0</v>
      </c>
    </row>
    <row r="198" ht="19.5" hidden="1" spans="1:5">
      <c r="A198" s="86" t="str">
        <f>IF(Factures!A198=0,"",Factures!A198&amp;" • "&amp;Factures!B198&amp;" ("&amp;Factures!E198&amp;" T"&amp;Factures!P198&amp;")")</f>
        <v>1586 • Article no 181 (Unité T1)</v>
      </c>
      <c r="B198" s="87">
        <f>Factures!C198</f>
        <v>0</v>
      </c>
      <c r="C198" s="88">
        <f>Factures!F198</f>
        <v>181</v>
      </c>
      <c r="D198" s="89">
        <f>Factures!N198</f>
        <v>0</v>
      </c>
      <c r="E198" s="90">
        <f>Factures!O198</f>
        <v>0</v>
      </c>
    </row>
    <row r="199" ht="19.5" hidden="1" spans="1:5">
      <c r="A199" s="86" t="str">
        <f>IF(Factures!A199=0,"",Factures!A199&amp;" • "&amp;Factures!B199&amp;" ("&amp;Factures!E199&amp;" T"&amp;Factures!P199&amp;")")</f>
        <v>1587 • Article no 182 (Unité T1)</v>
      </c>
      <c r="B199" s="87">
        <f>Factures!C199</f>
        <v>0</v>
      </c>
      <c r="C199" s="88">
        <f>Factures!F199</f>
        <v>182</v>
      </c>
      <c r="D199" s="89">
        <f>Factures!N199</f>
        <v>0</v>
      </c>
      <c r="E199" s="90">
        <f>Factures!O199</f>
        <v>0</v>
      </c>
    </row>
    <row r="200" ht="19.5" hidden="1" spans="1:5">
      <c r="A200" s="86" t="str">
        <f>IF(Factures!A200=0,"",Factures!A200&amp;" • "&amp;Factures!B200&amp;" ("&amp;Factures!E200&amp;" T"&amp;Factures!P200&amp;")")</f>
        <v>1588 • Article no 183 (Unité T1)</v>
      </c>
      <c r="B200" s="87">
        <f>Factures!C200</f>
        <v>0</v>
      </c>
      <c r="C200" s="88">
        <f>Factures!F200</f>
        <v>183</v>
      </c>
      <c r="D200" s="89">
        <f>Factures!N200</f>
        <v>0</v>
      </c>
      <c r="E200" s="90">
        <f>Factures!O200</f>
        <v>0</v>
      </c>
    </row>
    <row r="201" ht="19.5" hidden="1" spans="1:5">
      <c r="A201" s="86" t="str">
        <f>IF(Factures!A201=0,"",Factures!A201&amp;" • "&amp;Factures!B201&amp;" ("&amp;Factures!E201&amp;" T"&amp;Factures!P201&amp;")")</f>
        <v>1589 • Article no 184 (Unité T1)</v>
      </c>
      <c r="B201" s="87">
        <f>Factures!C201</f>
        <v>0</v>
      </c>
      <c r="C201" s="88">
        <f>Factures!F201</f>
        <v>184</v>
      </c>
      <c r="D201" s="89">
        <f>Factures!N201</f>
        <v>0</v>
      </c>
      <c r="E201" s="90">
        <f>Factures!O201</f>
        <v>0</v>
      </c>
    </row>
    <row r="202" ht="29.25" hidden="1" spans="1:5">
      <c r="A202" s="86" t="str">
        <f>IF(Factures!A202=0,"",Factures!A202&amp;" • "&amp;Factures!B202&amp;" ("&amp;Factures!E202&amp;" T"&amp;Factures!P202&amp;")")</f>
        <v>1590 • Article no 185 &gt;RuptureSuivraMars3x (Unité T1)</v>
      </c>
      <c r="B202" s="87">
        <f>Factures!C202</f>
        <v>0</v>
      </c>
      <c r="C202" s="88">
        <f>Factures!F202</f>
        <v>185</v>
      </c>
      <c r="D202" s="89">
        <f>Factures!N202</f>
        <v>0</v>
      </c>
      <c r="E202" s="90">
        <f>Factures!O202</f>
        <v>0</v>
      </c>
    </row>
    <row r="203" ht="19.5" hidden="1" spans="1:5">
      <c r="A203" s="86" t="str">
        <f>IF(Factures!A203=0,"",Factures!A203&amp;" • "&amp;Factures!B203&amp;" ("&amp;Factures!E203&amp;" T"&amp;Factures!P203&amp;")")</f>
        <v>1591 • Article no 186 (Unité T1)</v>
      </c>
      <c r="B203" s="87">
        <f>Factures!C203</f>
        <v>0</v>
      </c>
      <c r="C203" s="88">
        <f>Factures!F203</f>
        <v>186</v>
      </c>
      <c r="D203" s="89">
        <f>Factures!N203</f>
        <v>0</v>
      </c>
      <c r="E203" s="90">
        <f>Factures!O203</f>
        <v>0</v>
      </c>
    </row>
    <row r="204" ht="19.5" hidden="1" spans="1:5">
      <c r="A204" s="86" t="str">
        <f>IF(Factures!A204=0,"",Factures!A204&amp;" • "&amp;Factures!B204&amp;" ("&amp;Factures!E204&amp;" T"&amp;Factures!P204&amp;")")</f>
        <v>1592 • Article no 187 (Unité T1)</v>
      </c>
      <c r="B204" s="87">
        <f>Factures!C204</f>
        <v>0</v>
      </c>
      <c r="C204" s="88">
        <f>Factures!F204</f>
        <v>187</v>
      </c>
      <c r="D204" s="89">
        <f>Factures!N204</f>
        <v>0</v>
      </c>
      <c r="E204" s="90">
        <f>Factures!O204</f>
        <v>0</v>
      </c>
    </row>
    <row r="205" ht="19.5" hidden="1" spans="1:5">
      <c r="A205" s="86" t="str">
        <f>IF(Factures!A205=0,"",Factures!A205&amp;" • "&amp;Factures!B205&amp;" ("&amp;Factures!E205&amp;" T"&amp;Factures!P205&amp;")")</f>
        <v>1593 • Article no 188 (Unité T1)</v>
      </c>
      <c r="B205" s="87">
        <f>Factures!C205</f>
        <v>0</v>
      </c>
      <c r="C205" s="88">
        <f>Factures!F205</f>
        <v>188</v>
      </c>
      <c r="D205" s="89">
        <f>Factures!N205</f>
        <v>0</v>
      </c>
      <c r="E205" s="90">
        <f>Factures!O205</f>
        <v>0</v>
      </c>
    </row>
    <row r="206" ht="19.5" hidden="1" spans="1:5">
      <c r="A206" s="86" t="str">
        <f>IF(Factures!A206=0,"",Factures!A206&amp;" • "&amp;Factures!B206&amp;" ("&amp;Factures!E206&amp;" T"&amp;Factures!P206&amp;")")</f>
        <v>1594 • Article no 189 (Unité T1)</v>
      </c>
      <c r="B206" s="87">
        <f>Factures!C206</f>
        <v>0</v>
      </c>
      <c r="C206" s="88">
        <f>Factures!F206</f>
        <v>189</v>
      </c>
      <c r="D206" s="89">
        <f>Factures!N206</f>
        <v>0</v>
      </c>
      <c r="E206" s="90">
        <f>Factures!O206</f>
        <v>0</v>
      </c>
    </row>
    <row r="207" ht="19.5" hidden="1" spans="1:5">
      <c r="A207" s="86" t="str">
        <f>IF(Factures!A207=0,"",Factures!A207&amp;" • "&amp;Factures!B207&amp;" ("&amp;Factures!E207&amp;" T"&amp;Factures!P207&amp;")")</f>
        <v>1595 • Article no 190 (Unité T1)</v>
      </c>
      <c r="B207" s="87">
        <f>Factures!C207</f>
        <v>0</v>
      </c>
      <c r="C207" s="88">
        <f>Factures!F207</f>
        <v>190</v>
      </c>
      <c r="D207" s="89">
        <f>Factures!N207</f>
        <v>0</v>
      </c>
      <c r="E207" s="90">
        <f>Factures!O207</f>
        <v>0</v>
      </c>
    </row>
    <row r="208" ht="19.5" hidden="1" spans="1:5">
      <c r="A208" s="86" t="str">
        <f>IF(Factures!A208=0,"",Factures!A208&amp;" • "&amp;Factures!B208&amp;" ("&amp;Factures!E208&amp;" T"&amp;Factures!P208&amp;")")</f>
        <v>1596 • Article no 191 (Unité T1)</v>
      </c>
      <c r="B208" s="87">
        <f>Factures!C208</f>
        <v>0</v>
      </c>
      <c r="C208" s="88">
        <f>Factures!F208</f>
        <v>191</v>
      </c>
      <c r="D208" s="89">
        <f>Factures!N208</f>
        <v>0</v>
      </c>
      <c r="E208" s="90">
        <f>Factures!O208</f>
        <v>0</v>
      </c>
    </row>
    <row r="209" ht="19.5" hidden="1" spans="1:5">
      <c r="A209" s="86" t="str">
        <f>IF(Factures!A209=0,"",Factures!A209&amp;" • "&amp;Factures!B209&amp;" ("&amp;Factures!E209&amp;" T"&amp;Factures!P209&amp;")")</f>
        <v>1597 • Article no 192 (Unité T1)</v>
      </c>
      <c r="B209" s="87">
        <f>Factures!C209</f>
        <v>0</v>
      </c>
      <c r="C209" s="88">
        <f>Factures!F209</f>
        <v>192</v>
      </c>
      <c r="D209" s="89">
        <f>Factures!N209</f>
        <v>0</v>
      </c>
      <c r="E209" s="90">
        <f>Factures!O209</f>
        <v>0</v>
      </c>
    </row>
    <row r="210" ht="19.5" hidden="1" spans="1:5">
      <c r="A210" s="86" t="str">
        <f>IF(Factures!A210=0,"",Factures!A210&amp;" • "&amp;Factures!B210&amp;" ("&amp;Factures!E210&amp;" T"&amp;Factures!P210&amp;")")</f>
        <v>1598 • Article no 193 (Unité T1)</v>
      </c>
      <c r="B210" s="87">
        <f>Factures!C210</f>
        <v>0</v>
      </c>
      <c r="C210" s="88">
        <f>Factures!F210</f>
        <v>193</v>
      </c>
      <c r="D210" s="89">
        <f>Factures!N210</f>
        <v>0</v>
      </c>
      <c r="E210" s="90">
        <f>Factures!O210</f>
        <v>0</v>
      </c>
    </row>
    <row r="211" ht="19.5" hidden="1" spans="1:5">
      <c r="A211" s="86" t="str">
        <f>IF(Factures!A211=0,"",Factures!A211&amp;" • "&amp;Factures!B211&amp;" ("&amp;Factures!E211&amp;" T"&amp;Factures!P211&amp;")")</f>
        <v>1599 • Article no 194 (Unité T1)</v>
      </c>
      <c r="B211" s="87">
        <f>Factures!C211</f>
        <v>0</v>
      </c>
      <c r="C211" s="88">
        <f>Factures!F211</f>
        <v>194</v>
      </c>
      <c r="D211" s="89">
        <f>Factures!N211</f>
        <v>0</v>
      </c>
      <c r="E211" s="90">
        <f>Factures!O211</f>
        <v>0</v>
      </c>
    </row>
    <row r="212" ht="19.5" hidden="1" spans="1:5">
      <c r="A212" s="86" t="str">
        <f>IF(Factures!A212=0,"",Factures!A212&amp;" • "&amp;Factures!B212&amp;" ("&amp;Factures!E212&amp;" T"&amp;Factures!P212&amp;")")</f>
        <v>1600 • Article no 195 (Unité T1)</v>
      </c>
      <c r="B212" s="87">
        <f>Factures!C212</f>
        <v>0</v>
      </c>
      <c r="C212" s="88">
        <f>Factures!F212</f>
        <v>195</v>
      </c>
      <c r="D212" s="89">
        <f>Factures!N212</f>
        <v>0</v>
      </c>
      <c r="E212" s="90">
        <f>Factures!O212</f>
        <v>0</v>
      </c>
    </row>
    <row r="213" ht="19.5" hidden="1" spans="1:5">
      <c r="A213" s="86" t="str">
        <f>IF(Factures!A213=0,"",Factures!A213&amp;" • "&amp;Factures!B213&amp;" ("&amp;Factures!E213&amp;" T"&amp;Factures!P213&amp;")")</f>
        <v>1601 • Article no 196 (Unité T1)</v>
      </c>
      <c r="B213" s="87">
        <f>Factures!C213</f>
        <v>0</v>
      </c>
      <c r="C213" s="88">
        <f>Factures!F213</f>
        <v>196</v>
      </c>
      <c r="D213" s="89">
        <f>Factures!N213</f>
        <v>0</v>
      </c>
      <c r="E213" s="90">
        <f>Factures!O213</f>
        <v>0</v>
      </c>
    </row>
    <row r="214" ht="19.5" hidden="1" spans="1:5">
      <c r="A214" s="86" t="str">
        <f>IF(Factures!A214=0,"",Factures!A214&amp;" • "&amp;Factures!B214&amp;" ("&amp;Factures!E214&amp;" T"&amp;Factures!P214&amp;")")</f>
        <v>1602 • Article no 197 (Unité T1)</v>
      </c>
      <c r="B214" s="87">
        <f>Factures!C214</f>
        <v>0</v>
      </c>
      <c r="C214" s="88">
        <f>Factures!F214</f>
        <v>197</v>
      </c>
      <c r="D214" s="89">
        <f>Factures!N214</f>
        <v>0</v>
      </c>
      <c r="E214" s="90">
        <f>Factures!O214</f>
        <v>0</v>
      </c>
    </row>
    <row r="215" ht="19.5" hidden="1" spans="1:5">
      <c r="A215" s="86" t="str">
        <f>IF(Factures!A215=0,"",Factures!A215&amp;" • "&amp;Factures!B215&amp;" ("&amp;Factures!E215&amp;" T"&amp;Factures!P215&amp;")")</f>
        <v>1603 • Article no 198 (Unité T1)</v>
      </c>
      <c r="B215" s="87">
        <f>Factures!C215</f>
        <v>0</v>
      </c>
      <c r="C215" s="88">
        <f>Factures!F215</f>
        <v>198</v>
      </c>
      <c r="D215" s="89">
        <f>Factures!N215</f>
        <v>0</v>
      </c>
      <c r="E215" s="90">
        <f>Factures!O215</f>
        <v>0</v>
      </c>
    </row>
    <row r="216" ht="19.5" hidden="1" spans="1:5">
      <c r="A216" s="86" t="str">
        <f>IF(Factures!A216=0,"",Factures!A216&amp;" • "&amp;Factures!B216&amp;" ("&amp;Factures!E216&amp;" T"&amp;Factures!P216&amp;")")</f>
        <v>1604 • Article no 199 (Unité T1)</v>
      </c>
      <c r="B216" s="87">
        <f>Factures!C216</f>
        <v>0</v>
      </c>
      <c r="C216" s="88">
        <f>Factures!F216</f>
        <v>199</v>
      </c>
      <c r="D216" s="89">
        <f>Factures!N216</f>
        <v>0</v>
      </c>
      <c r="E216" s="90">
        <f>Factures!O216</f>
        <v>0</v>
      </c>
    </row>
    <row r="217" ht="19.5" hidden="1" spans="1:5">
      <c r="A217" s="86" t="str">
        <f>IF(Factures!A217=0,"",Factures!A217&amp;" • "&amp;Factures!B217&amp;" ("&amp;Factures!E217&amp;" T"&amp;Factures!P217&amp;")")</f>
        <v>1605 • Article no 200 (Unité T1)</v>
      </c>
      <c r="B217" s="87">
        <f>Factures!C217</f>
        <v>0</v>
      </c>
      <c r="C217" s="88">
        <f>Factures!F217</f>
        <v>200</v>
      </c>
      <c r="D217" s="89">
        <f>Factures!N217</f>
        <v>0</v>
      </c>
      <c r="E217" s="90">
        <f>Factures!O217</f>
        <v>0</v>
      </c>
    </row>
    <row r="218" ht="12.75" hidden="1" spans="1:5">
      <c r="A218" s="86" t="str">
        <f>IF(Factures!A218=0,"",Factures!A218&amp;" • "&amp;Factures!B218&amp;" ("&amp;Factures!E218&amp;" T"&amp;Factures!P218&amp;")")</f>
        <v/>
      </c>
      <c r="B218" s="87">
        <f>Factures!C218</f>
        <v>0</v>
      </c>
      <c r="C218" s="88">
        <f>Factures!F218</f>
        <v>0</v>
      </c>
      <c r="D218" s="89">
        <f>Factures!N218</f>
        <v>0</v>
      </c>
      <c r="E218" s="90">
        <f>Factures!O218</f>
        <v>0</v>
      </c>
    </row>
    <row r="219" ht="12.75" hidden="1" spans="1:5">
      <c r="A219" s="86" t="str">
        <f>IF(Factures!A219=0,"",Factures!A219&amp;" • "&amp;Factures!B219&amp;" ("&amp;Factures!E219&amp;" T"&amp;Factures!P219&amp;")")</f>
        <v/>
      </c>
      <c r="B219" s="87">
        <f>Factures!C219</f>
        <v>0</v>
      </c>
      <c r="C219" s="88">
        <f>Factures!F219</f>
        <v>0</v>
      </c>
      <c r="D219" s="89">
        <f>Factures!N219</f>
        <v>0</v>
      </c>
      <c r="E219" s="90">
        <f>Factures!O219</f>
        <v>0</v>
      </c>
    </row>
    <row r="220" ht="12.75" hidden="1" spans="1:5">
      <c r="A220" s="86" t="str">
        <f>IF(Factures!A220=0,"",Factures!A220&amp;" • "&amp;Factures!B220&amp;" ("&amp;Factures!E220&amp;" T"&amp;Factures!P220&amp;")")</f>
        <v/>
      </c>
      <c r="B220" s="87">
        <f>Factures!C220</f>
        <v>0</v>
      </c>
      <c r="C220" s="88">
        <f>Factures!F220</f>
        <v>0</v>
      </c>
      <c r="D220" s="89">
        <f>Factures!N220</f>
        <v>0</v>
      </c>
      <c r="E220" s="90">
        <f>Factures!O220</f>
        <v>0</v>
      </c>
    </row>
    <row r="221" ht="12.75" hidden="1" spans="1:5">
      <c r="A221" s="86" t="str">
        <f>IF(Factures!A221=0,"",Factures!A221&amp;" • "&amp;Factures!B221&amp;" ("&amp;Factures!E221&amp;" T"&amp;Factures!P221&amp;")")</f>
        <v/>
      </c>
      <c r="B221" s="87">
        <f>Factures!C221</f>
        <v>0</v>
      </c>
      <c r="C221" s="88">
        <f>Factures!F221</f>
        <v>0</v>
      </c>
      <c r="D221" s="89">
        <f>Factures!N221</f>
        <v>0</v>
      </c>
      <c r="E221" s="90">
        <f>Factures!O221</f>
        <v>0</v>
      </c>
    </row>
    <row r="222" ht="12.75" hidden="1" spans="1:5">
      <c r="A222" s="86" t="str">
        <f>IF(Factures!A222=0,"",Factures!A222&amp;" • "&amp;Factures!B222&amp;" ("&amp;Factures!E222&amp;" T"&amp;Factures!P222&amp;")")</f>
        <v/>
      </c>
      <c r="B222" s="87">
        <f>Factures!C222</f>
        <v>0</v>
      </c>
      <c r="C222" s="88">
        <f>Factures!F222</f>
        <v>0</v>
      </c>
      <c r="D222" s="89">
        <f>Factures!N222</f>
        <v>0</v>
      </c>
      <c r="E222" s="90">
        <f>Factures!O222</f>
        <v>0</v>
      </c>
    </row>
    <row r="223" ht="12.75" hidden="1" spans="1:5">
      <c r="A223" s="86" t="str">
        <f>IF(Factures!A223=0,"",Factures!A223&amp;" • "&amp;Factures!B223&amp;" ("&amp;Factures!E223&amp;" T"&amp;Factures!P223&amp;")")</f>
        <v/>
      </c>
      <c r="B223" s="87">
        <f>Factures!C223</f>
        <v>0</v>
      </c>
      <c r="C223" s="88">
        <f>Factures!F223</f>
        <v>0</v>
      </c>
      <c r="D223" s="89">
        <f>Factures!N223</f>
        <v>0</v>
      </c>
      <c r="E223" s="90">
        <f>Factures!O223</f>
        <v>0</v>
      </c>
    </row>
    <row r="224" ht="12.75" hidden="1" spans="1:5">
      <c r="A224" s="86" t="str">
        <f>IF(Factures!A224=0,"",Factures!A224&amp;" • "&amp;Factures!B224&amp;" ("&amp;Factures!E224&amp;" T"&amp;Factures!P224&amp;")")</f>
        <v/>
      </c>
      <c r="B224" s="87">
        <f>Factures!C224</f>
        <v>0</v>
      </c>
      <c r="C224" s="88">
        <f>Factures!F224</f>
        <v>0</v>
      </c>
      <c r="D224" s="89">
        <f>Factures!N224</f>
        <v>0</v>
      </c>
      <c r="E224" s="90">
        <f>Factures!O224</f>
        <v>0</v>
      </c>
    </row>
    <row r="225" ht="12.75" hidden="1" spans="1:5">
      <c r="A225" s="86" t="str">
        <f>IF(Factures!A225=0,"",Factures!A225&amp;" • "&amp;Factures!B225&amp;" ("&amp;Factures!E225&amp;" T"&amp;Factures!P225&amp;")")</f>
        <v/>
      </c>
      <c r="B225" s="87">
        <f>Factures!C225</f>
        <v>0</v>
      </c>
      <c r="C225" s="88">
        <f>Factures!F225</f>
        <v>0</v>
      </c>
      <c r="D225" s="89">
        <f>Factures!N225</f>
        <v>0</v>
      </c>
      <c r="E225" s="90">
        <f>Factures!O225</f>
        <v>0</v>
      </c>
    </row>
    <row r="226" ht="12.75" hidden="1" spans="1:5">
      <c r="A226" s="86" t="str">
        <f>IF(Factures!A226=0,"",Factures!A226&amp;" • "&amp;Factures!B226&amp;" ("&amp;Factures!E226&amp;" T"&amp;Factures!P226&amp;")")</f>
        <v/>
      </c>
      <c r="B226" s="87">
        <f>Factures!C226</f>
        <v>0</v>
      </c>
      <c r="C226" s="88">
        <f>Factures!F226</f>
        <v>0</v>
      </c>
      <c r="D226" s="89">
        <f>Factures!N226</f>
        <v>0</v>
      </c>
      <c r="E226" s="90">
        <f>Factures!O226</f>
        <v>0</v>
      </c>
    </row>
    <row r="227" ht="12.75" hidden="1" spans="1:5">
      <c r="A227" s="86" t="str">
        <f>IF(Factures!A227=0,"",Factures!A227&amp;" • "&amp;Factures!B227&amp;" ("&amp;Factures!E227&amp;" T"&amp;Factures!P227&amp;")")</f>
        <v/>
      </c>
      <c r="B227" s="87">
        <f>Factures!C227</f>
        <v>0</v>
      </c>
      <c r="C227" s="88">
        <f>Factures!F227</f>
        <v>0</v>
      </c>
      <c r="D227" s="89">
        <f>Factures!N227</f>
        <v>0</v>
      </c>
      <c r="E227" s="90">
        <f>Factures!O227</f>
        <v>0</v>
      </c>
    </row>
    <row r="228" ht="12.75" hidden="1" spans="1:5">
      <c r="A228" s="86" t="str">
        <f>IF(Factures!A228=0,"",Factures!A228&amp;" • "&amp;Factures!B228&amp;" ("&amp;Factures!E228&amp;" T"&amp;Factures!P228&amp;")")</f>
        <v/>
      </c>
      <c r="B228" s="87">
        <f>Factures!C228</f>
        <v>0</v>
      </c>
      <c r="C228" s="88">
        <f>Factures!F228</f>
        <v>0</v>
      </c>
      <c r="D228" s="89">
        <f>Factures!N228</f>
        <v>0</v>
      </c>
      <c r="E228" s="90">
        <f>Factures!O228</f>
        <v>0</v>
      </c>
    </row>
    <row r="229" ht="12.75" hidden="1" spans="1:5">
      <c r="A229" s="86" t="str">
        <f>IF(Factures!A229=0,"",Factures!A229&amp;" • "&amp;Factures!B229&amp;" ("&amp;Factures!E229&amp;" T"&amp;Factures!P229&amp;")")</f>
        <v/>
      </c>
      <c r="B229" s="87">
        <f>Factures!C229</f>
        <v>0</v>
      </c>
      <c r="C229" s="88">
        <f>Factures!F229</f>
        <v>0</v>
      </c>
      <c r="D229" s="89">
        <f>Factures!N229</f>
        <v>0</v>
      </c>
      <c r="E229" s="90">
        <f>Factures!O229</f>
        <v>0</v>
      </c>
    </row>
    <row r="230" ht="12.75" hidden="1" spans="1:5">
      <c r="A230" s="86" t="str">
        <f>IF(Factures!A230=0,"",Factures!A230&amp;" • "&amp;Factures!B230&amp;" ("&amp;Factures!E230&amp;" T"&amp;Factures!P230&amp;")")</f>
        <v/>
      </c>
      <c r="B230" s="87">
        <f>Factures!C230</f>
        <v>0</v>
      </c>
      <c r="C230" s="88">
        <f>Factures!F230</f>
        <v>0</v>
      </c>
      <c r="D230" s="89">
        <f>Factures!N230</f>
        <v>0</v>
      </c>
      <c r="E230" s="90">
        <f>Factures!O230</f>
        <v>0</v>
      </c>
    </row>
    <row r="231" ht="12.75" hidden="1" spans="1:5">
      <c r="A231" s="86" t="str">
        <f>IF(Factures!A231=0,"",Factures!A231&amp;" • "&amp;Factures!B231&amp;" ("&amp;Factures!E231&amp;" T"&amp;Factures!P231&amp;")")</f>
        <v/>
      </c>
      <c r="B231" s="87">
        <f>Factures!C231</f>
        <v>0</v>
      </c>
      <c r="C231" s="88">
        <f>Factures!F231</f>
        <v>0</v>
      </c>
      <c r="D231" s="89">
        <f>Factures!N231</f>
        <v>0</v>
      </c>
      <c r="E231" s="90">
        <f>Factures!O231</f>
        <v>0</v>
      </c>
    </row>
    <row r="232" ht="12.75" hidden="1" spans="1:5">
      <c r="A232" s="86" t="str">
        <f>IF(Factures!A232=0,"",Factures!A232&amp;" • "&amp;Factures!B232&amp;" ("&amp;Factures!E232&amp;" T"&amp;Factures!P232&amp;")")</f>
        <v/>
      </c>
      <c r="B232" s="87">
        <f>Factures!C232</f>
        <v>0</v>
      </c>
      <c r="C232" s="88">
        <f>Factures!F232</f>
        <v>0</v>
      </c>
      <c r="D232" s="89">
        <f>Factures!N232</f>
        <v>0</v>
      </c>
      <c r="E232" s="90">
        <f>Factures!O232</f>
        <v>0</v>
      </c>
    </row>
    <row r="233" ht="12.75" hidden="1" spans="1:5">
      <c r="A233" s="86" t="str">
        <f>IF(Factures!A233=0,"",Factures!A233&amp;" • "&amp;Factures!B233&amp;" ("&amp;Factures!E233&amp;" T"&amp;Factures!P233&amp;")")</f>
        <v/>
      </c>
      <c r="B233" s="87">
        <f>Factures!C233</f>
        <v>0</v>
      </c>
      <c r="C233" s="88">
        <f>Factures!F233</f>
        <v>0</v>
      </c>
      <c r="D233" s="89">
        <f>Factures!N233</f>
        <v>0</v>
      </c>
      <c r="E233" s="90">
        <f>Factures!O233</f>
        <v>0</v>
      </c>
    </row>
    <row r="234" ht="12.75" hidden="1" spans="1:5">
      <c r="A234" s="86" t="str">
        <f>IF(Factures!A234=0,"",Factures!A234&amp;" • "&amp;Factures!B234&amp;" ("&amp;Factures!E234&amp;" T"&amp;Factures!P234&amp;")")</f>
        <v/>
      </c>
      <c r="B234" s="87">
        <f>Factures!C234</f>
        <v>0</v>
      </c>
      <c r="C234" s="88">
        <f>Factures!F234</f>
        <v>0</v>
      </c>
      <c r="D234" s="89">
        <f>Factures!N234</f>
        <v>0</v>
      </c>
      <c r="E234" s="90">
        <f>Factures!O234</f>
        <v>0</v>
      </c>
    </row>
    <row r="235" ht="12.75" hidden="1" spans="1:5">
      <c r="A235" s="86" t="str">
        <f>IF(Factures!A235=0,"",Factures!A235&amp;" • "&amp;Factures!B235&amp;" ("&amp;Factures!E235&amp;" T"&amp;Factures!P235&amp;")")</f>
        <v/>
      </c>
      <c r="B235" s="87">
        <f>Factures!C235</f>
        <v>0</v>
      </c>
      <c r="C235" s="88">
        <f>Factures!F235</f>
        <v>0</v>
      </c>
      <c r="D235" s="89">
        <f>Factures!N235</f>
        <v>0</v>
      </c>
      <c r="E235" s="90">
        <f>Factures!O235</f>
        <v>0</v>
      </c>
    </row>
    <row r="236" ht="12.75" hidden="1" spans="1:5">
      <c r="A236" s="86" t="str">
        <f>IF(Factures!A236=0,"",Factures!A236&amp;" • "&amp;Factures!B236&amp;" ("&amp;Factures!E236&amp;" T"&amp;Factures!P236&amp;")")</f>
        <v/>
      </c>
      <c r="B236" s="87">
        <f>Factures!C236</f>
        <v>0</v>
      </c>
      <c r="C236" s="88">
        <f>Factures!F236</f>
        <v>0</v>
      </c>
      <c r="D236" s="89">
        <f>Factures!N236</f>
        <v>0</v>
      </c>
      <c r="E236" s="90">
        <f>Factures!O236</f>
        <v>0</v>
      </c>
    </row>
    <row r="237" ht="12.75" hidden="1" spans="1:5">
      <c r="A237" s="86" t="str">
        <f>IF(Factures!A237=0,"",Factures!A237&amp;" • "&amp;Factures!B237&amp;" ("&amp;Factures!E237&amp;" T"&amp;Factures!P237&amp;")")</f>
        <v/>
      </c>
      <c r="B237" s="87">
        <f>Factures!C237</f>
        <v>0</v>
      </c>
      <c r="C237" s="88">
        <f>Factures!F237</f>
        <v>0</v>
      </c>
      <c r="D237" s="89">
        <f>Factures!N237</f>
        <v>0</v>
      </c>
      <c r="E237" s="90">
        <f>Factures!O237</f>
        <v>0</v>
      </c>
    </row>
    <row r="238" ht="12.75" hidden="1" spans="1:5">
      <c r="A238" s="86" t="str">
        <f>IF(Factures!A238=0,"",Factures!A238&amp;" • "&amp;Factures!B238&amp;" ("&amp;Factures!E238&amp;" T"&amp;Factures!P238&amp;")")</f>
        <v/>
      </c>
      <c r="B238" s="87">
        <f>Factures!C238</f>
        <v>0</v>
      </c>
      <c r="C238" s="88">
        <f>Factures!F238</f>
        <v>0</v>
      </c>
      <c r="D238" s="89">
        <f>Factures!N238</f>
        <v>0</v>
      </c>
      <c r="E238" s="90">
        <f>Factures!O238</f>
        <v>0</v>
      </c>
    </row>
    <row r="239" ht="12.75" hidden="1" spans="1:5">
      <c r="A239" s="86" t="str">
        <f>IF(Factures!A239=0,"",Factures!A239&amp;" • "&amp;Factures!B239&amp;" ("&amp;Factures!E239&amp;" T"&amp;Factures!P239&amp;")")</f>
        <v/>
      </c>
      <c r="B239" s="87">
        <f>Factures!C239</f>
        <v>0</v>
      </c>
      <c r="C239" s="88">
        <f>Factures!F239</f>
        <v>0</v>
      </c>
      <c r="D239" s="89">
        <f>Factures!N239</f>
        <v>0</v>
      </c>
      <c r="E239" s="90">
        <f>Factures!O239</f>
        <v>0</v>
      </c>
    </row>
    <row r="240" ht="12.75" hidden="1" spans="1:5">
      <c r="A240" s="86" t="str">
        <f>IF(Factures!A240=0,"",Factures!A240&amp;" • "&amp;Factures!B240&amp;" ("&amp;Factures!E240&amp;" T"&amp;Factures!P240&amp;")")</f>
        <v/>
      </c>
      <c r="B240" s="87">
        <f>Factures!C240</f>
        <v>0</v>
      </c>
      <c r="C240" s="88">
        <f>Factures!F240</f>
        <v>0</v>
      </c>
      <c r="D240" s="89">
        <f>Factures!N240</f>
        <v>0</v>
      </c>
      <c r="E240" s="90">
        <f>Factures!O240</f>
        <v>0</v>
      </c>
    </row>
    <row r="241" ht="12.75" hidden="1" spans="1:5">
      <c r="A241" s="86" t="str">
        <f>IF(Factures!A241=0,"",Factures!A241&amp;" • "&amp;Factures!B241&amp;" ("&amp;Factures!E241&amp;" T"&amp;Factures!P241&amp;")")</f>
        <v/>
      </c>
      <c r="B241" s="87">
        <f>Factures!C241</f>
        <v>0</v>
      </c>
      <c r="C241" s="88">
        <f>Factures!F241</f>
        <v>0</v>
      </c>
      <c r="D241" s="89">
        <f>Factures!N241</f>
        <v>0</v>
      </c>
      <c r="E241" s="90">
        <f>Factures!O241</f>
        <v>0</v>
      </c>
    </row>
    <row r="242" ht="12.75" hidden="1" spans="1:5">
      <c r="A242" s="86" t="str">
        <f>IF(Factures!A242=0,"",Factures!A242&amp;" • "&amp;Factures!B242&amp;" ("&amp;Factures!E242&amp;" T"&amp;Factures!P242&amp;")")</f>
        <v/>
      </c>
      <c r="B242" s="87">
        <f>Factures!C242</f>
        <v>0</v>
      </c>
      <c r="C242" s="88">
        <f>Factures!F242</f>
        <v>0</v>
      </c>
      <c r="D242" s="89">
        <f>Factures!N242</f>
        <v>0</v>
      </c>
      <c r="E242" s="90">
        <f>Factures!O242</f>
        <v>0</v>
      </c>
    </row>
    <row r="243" ht="12.75" hidden="1" spans="1:5">
      <c r="A243" s="86" t="str">
        <f>IF(Factures!A243=0,"",Factures!A243&amp;" • "&amp;Factures!B243&amp;" ("&amp;Factures!E243&amp;" T"&amp;Factures!P243&amp;")")</f>
        <v/>
      </c>
      <c r="B243" s="87">
        <f>Factures!C243</f>
        <v>0</v>
      </c>
      <c r="C243" s="88">
        <f>Factures!F243</f>
        <v>0</v>
      </c>
      <c r="D243" s="89">
        <f>Factures!N243</f>
        <v>0</v>
      </c>
      <c r="E243" s="90">
        <f>Factures!O243</f>
        <v>0</v>
      </c>
    </row>
    <row r="244" ht="12.75" hidden="1" spans="1:5">
      <c r="A244" s="86" t="str">
        <f>IF(Factures!A244=0,"",Factures!A244&amp;" • "&amp;Factures!B244&amp;" ("&amp;Factures!E244&amp;" T"&amp;Factures!P244&amp;")")</f>
        <v/>
      </c>
      <c r="B244" s="87">
        <f>Factures!C244</f>
        <v>0</v>
      </c>
      <c r="C244" s="88">
        <f>Factures!F244</f>
        <v>0</v>
      </c>
      <c r="D244" s="89">
        <f>Factures!N244</f>
        <v>0</v>
      </c>
      <c r="E244" s="90">
        <f>Factures!O244</f>
        <v>0</v>
      </c>
    </row>
    <row r="245" ht="12.75" hidden="1" spans="1:5">
      <c r="A245" s="86" t="str">
        <f>IF(Factures!A245=0,"",Factures!A245&amp;" • "&amp;Factures!B245&amp;" ("&amp;Factures!E245&amp;" T"&amp;Factures!P245&amp;")")</f>
        <v/>
      </c>
      <c r="B245" s="87">
        <f>Factures!C245</f>
        <v>0</v>
      </c>
      <c r="C245" s="88">
        <f>Factures!F245</f>
        <v>0</v>
      </c>
      <c r="D245" s="89">
        <f>Factures!N245</f>
        <v>0</v>
      </c>
      <c r="E245" s="90">
        <f>Factures!O245</f>
        <v>0</v>
      </c>
    </row>
    <row r="246" ht="12.75" hidden="1" spans="1:5">
      <c r="A246" s="86" t="str">
        <f>IF(Factures!A246=0,"",Factures!A246&amp;" • "&amp;Factures!B246&amp;" ("&amp;Factures!E246&amp;" T"&amp;Factures!P246&amp;")")</f>
        <v/>
      </c>
      <c r="B246" s="87">
        <f>Factures!C246</f>
        <v>0</v>
      </c>
      <c r="C246" s="88">
        <f>Factures!F246</f>
        <v>0</v>
      </c>
      <c r="D246" s="89">
        <f>Factures!N246</f>
        <v>0</v>
      </c>
      <c r="E246" s="90">
        <f>Factures!O246</f>
        <v>0</v>
      </c>
    </row>
    <row r="247" ht="12.75" hidden="1" spans="1:5">
      <c r="A247" s="86" t="str">
        <f>IF(Factures!A247=0,"",Factures!A247&amp;" • "&amp;Factures!B247&amp;" ("&amp;Factures!E247&amp;" T"&amp;Factures!P247&amp;")")</f>
        <v/>
      </c>
      <c r="B247" s="87">
        <f>Factures!C247</f>
        <v>0</v>
      </c>
      <c r="C247" s="88">
        <f>Factures!F247</f>
        <v>0</v>
      </c>
      <c r="D247" s="89">
        <f>Factures!N247</f>
        <v>0</v>
      </c>
      <c r="E247" s="90">
        <f>Factures!O247</f>
        <v>0</v>
      </c>
    </row>
    <row r="248" ht="12.75" hidden="1" spans="1:5">
      <c r="A248" s="86" t="str">
        <f>IF(Factures!A248=0,"",Factures!A248&amp;" • "&amp;Factures!B248&amp;" ("&amp;Factures!E248&amp;" T"&amp;Factures!P248&amp;")")</f>
        <v/>
      </c>
      <c r="B248" s="87">
        <f>Factures!C248</f>
        <v>0</v>
      </c>
      <c r="C248" s="88">
        <f>Factures!F248</f>
        <v>0</v>
      </c>
      <c r="D248" s="89">
        <f>Factures!N248</f>
        <v>0</v>
      </c>
      <c r="E248" s="90">
        <f>Factures!O248</f>
        <v>0</v>
      </c>
    </row>
    <row r="249" ht="12.75" hidden="1" spans="1:5">
      <c r="A249" s="86" t="str">
        <f>IF(Factures!A249=0,"",Factures!A249&amp;" • "&amp;Factures!B249&amp;" ("&amp;Factures!E249&amp;" T"&amp;Factures!P249&amp;")")</f>
        <v/>
      </c>
      <c r="B249" s="87">
        <f>Factures!C249</f>
        <v>0</v>
      </c>
      <c r="C249" s="88">
        <f>Factures!F249</f>
        <v>0</v>
      </c>
      <c r="D249" s="89">
        <f>Factures!N249</f>
        <v>0</v>
      </c>
      <c r="E249" s="90">
        <f>Factures!O249</f>
        <v>0</v>
      </c>
    </row>
    <row r="250" ht="12.75" hidden="1" spans="1:5">
      <c r="A250" s="86" t="str">
        <f>IF(Factures!A250=0,"",Factures!A250&amp;" • "&amp;Factures!B250&amp;" ("&amp;Factures!E250&amp;" T"&amp;Factures!P250&amp;")")</f>
        <v/>
      </c>
      <c r="B250" s="87">
        <f>Factures!C250</f>
        <v>0</v>
      </c>
      <c r="C250" s="88">
        <f>Factures!F250</f>
        <v>0</v>
      </c>
      <c r="D250" s="89">
        <f>Factures!N250</f>
        <v>0</v>
      </c>
      <c r="E250" s="90">
        <f>Factures!O250</f>
        <v>0</v>
      </c>
    </row>
    <row r="251" ht="12.75" hidden="1" spans="1:5">
      <c r="A251" s="86" t="str">
        <f>IF(Factures!A251=0,"",Factures!A251&amp;" • "&amp;Factures!B251&amp;" ("&amp;Factures!E251&amp;" T"&amp;Factures!P251&amp;")")</f>
        <v/>
      </c>
      <c r="B251" s="87">
        <f>Factures!C251</f>
        <v>0</v>
      </c>
      <c r="C251" s="88">
        <f>Factures!F251</f>
        <v>0</v>
      </c>
      <c r="D251" s="89">
        <f>Factures!N251</f>
        <v>0</v>
      </c>
      <c r="E251" s="90">
        <f>Factures!O251</f>
        <v>0</v>
      </c>
    </row>
    <row r="252" ht="12.75" hidden="1" spans="1:5">
      <c r="A252" s="86" t="str">
        <f>IF(Factures!A252=0,"",Factures!A252&amp;" • "&amp;Factures!B252&amp;" ("&amp;Factures!E252&amp;" T"&amp;Factures!P252&amp;")")</f>
        <v/>
      </c>
      <c r="B252" s="87">
        <f>Factures!C252</f>
        <v>0</v>
      </c>
      <c r="C252" s="88">
        <f>Factures!F252</f>
        <v>0</v>
      </c>
      <c r="D252" s="89">
        <f>Factures!N252</f>
        <v>0</v>
      </c>
      <c r="E252" s="90">
        <f>Factures!O252</f>
        <v>0</v>
      </c>
    </row>
    <row r="253" ht="12.75" hidden="1" spans="1:5">
      <c r="A253" s="86" t="str">
        <f>IF(Factures!A253=0,"",Factures!A253&amp;" • "&amp;Factures!B253&amp;" ("&amp;Factures!E253&amp;" T"&amp;Factures!P253&amp;")")</f>
        <v/>
      </c>
      <c r="B253" s="87">
        <f>Factures!C253</f>
        <v>0</v>
      </c>
      <c r="C253" s="88">
        <f>Factures!F253</f>
        <v>0</v>
      </c>
      <c r="D253" s="89">
        <f>Factures!N253</f>
        <v>0</v>
      </c>
      <c r="E253" s="90">
        <f>Factures!O253</f>
        <v>0</v>
      </c>
    </row>
    <row r="254" ht="12.75" hidden="1" spans="1:5">
      <c r="A254" s="86" t="str">
        <f>IF(Factures!A254=0,"",Factures!A254&amp;" • "&amp;Factures!B254&amp;" ("&amp;Factures!E254&amp;" T"&amp;Factures!P254&amp;")")</f>
        <v/>
      </c>
      <c r="B254" s="87">
        <f>Factures!C254</f>
        <v>0</v>
      </c>
      <c r="C254" s="88">
        <f>Factures!F254</f>
        <v>0</v>
      </c>
      <c r="D254" s="89">
        <f>Factures!N254</f>
        <v>0</v>
      </c>
      <c r="E254" s="90">
        <f>Factures!O254</f>
        <v>0</v>
      </c>
    </row>
    <row r="255" ht="12.75" hidden="1" spans="1:5">
      <c r="A255" s="86" t="str">
        <f>IF(Factures!A255=0,"",Factures!A255&amp;" • "&amp;Factures!B255&amp;" ("&amp;Factures!E255&amp;" T"&amp;Factures!P255&amp;")")</f>
        <v/>
      </c>
      <c r="B255" s="87">
        <f>Factures!C255</f>
        <v>0</v>
      </c>
      <c r="C255" s="88">
        <f>Factures!F255</f>
        <v>0</v>
      </c>
      <c r="D255" s="89">
        <f>Factures!N255</f>
        <v>0</v>
      </c>
      <c r="E255" s="90">
        <f>Factures!O255</f>
        <v>0</v>
      </c>
    </row>
    <row r="256" ht="12.75" hidden="1" spans="1:5">
      <c r="A256" s="86" t="str">
        <f>IF(Factures!A256=0,"",Factures!A256&amp;" • "&amp;Factures!B256&amp;" ("&amp;Factures!E256&amp;" T"&amp;Factures!P256&amp;")")</f>
        <v/>
      </c>
      <c r="B256" s="87">
        <f>Factures!C256</f>
        <v>0</v>
      </c>
      <c r="C256" s="88">
        <f>Factures!F256</f>
        <v>0</v>
      </c>
      <c r="D256" s="89">
        <f>Factures!N256</f>
        <v>0</v>
      </c>
      <c r="E256" s="90">
        <f>Factures!O256</f>
        <v>0</v>
      </c>
    </row>
    <row r="257" ht="12.75" hidden="1" spans="1:5">
      <c r="A257" s="86" t="str">
        <f>IF(Factures!A257=0,"",Factures!A257&amp;" • "&amp;Factures!B257&amp;" ("&amp;Factures!E257&amp;" T"&amp;Factures!P257&amp;")")</f>
        <v/>
      </c>
      <c r="B257" s="87">
        <f>Factures!C257</f>
        <v>0</v>
      </c>
      <c r="C257" s="88">
        <f>Factures!F257</f>
        <v>0</v>
      </c>
      <c r="D257" s="89">
        <f>Factures!N257</f>
        <v>0</v>
      </c>
      <c r="E257" s="90">
        <f>Factures!O257</f>
        <v>0</v>
      </c>
    </row>
    <row r="258" ht="12.75" hidden="1" spans="1:5">
      <c r="A258" s="86" t="str">
        <f>IF(Factures!A258=0,"",Factures!A258&amp;" • "&amp;Factures!B258&amp;" ("&amp;Factures!E258&amp;" T"&amp;Factures!P258&amp;")")</f>
        <v/>
      </c>
      <c r="B258" s="87">
        <f>Factures!C258</f>
        <v>0</v>
      </c>
      <c r="C258" s="88">
        <f>Factures!F258</f>
        <v>0</v>
      </c>
      <c r="D258" s="89">
        <f>Factures!N258</f>
        <v>0</v>
      </c>
      <c r="E258" s="90">
        <f>Factures!O258</f>
        <v>0</v>
      </c>
    </row>
    <row r="259" ht="12.75" hidden="1" spans="1:5">
      <c r="A259" s="86" t="str">
        <f>IF(Factures!A259=0,"",Factures!A259&amp;" • "&amp;Factures!B259&amp;" ("&amp;Factures!E259&amp;" T"&amp;Factures!P259&amp;")")</f>
        <v/>
      </c>
      <c r="B259" s="87">
        <f>Factures!C259</f>
        <v>0</v>
      </c>
      <c r="C259" s="88">
        <f>Factures!F259</f>
        <v>0</v>
      </c>
      <c r="D259" s="89">
        <f>Factures!N259</f>
        <v>0</v>
      </c>
      <c r="E259" s="90">
        <f>Factures!O259</f>
        <v>0</v>
      </c>
    </row>
    <row r="260" ht="12.75" hidden="1" spans="1:5">
      <c r="A260" s="86" t="str">
        <f>IF(Factures!A260=0,"",Factures!A260&amp;" • "&amp;Factures!B260&amp;" ("&amp;Factures!E260&amp;" T"&amp;Factures!P260&amp;")")</f>
        <v/>
      </c>
      <c r="B260" s="87">
        <f>Factures!C260</f>
        <v>0</v>
      </c>
      <c r="C260" s="88">
        <f>Factures!F260</f>
        <v>0</v>
      </c>
      <c r="D260" s="89">
        <f>Factures!N260</f>
        <v>0</v>
      </c>
      <c r="E260" s="90">
        <f>Factures!O260</f>
        <v>0</v>
      </c>
    </row>
    <row r="261" ht="12.75" hidden="1" spans="1:5">
      <c r="A261" s="86" t="str">
        <f>IF(Factures!A261=0,"",Factures!A261&amp;" • "&amp;Factures!B261&amp;" ("&amp;Factures!E261&amp;" T"&amp;Factures!P261&amp;")")</f>
        <v/>
      </c>
      <c r="B261" s="87">
        <f>Factures!C261</f>
        <v>0</v>
      </c>
      <c r="C261" s="88">
        <f>Factures!F261</f>
        <v>0</v>
      </c>
      <c r="D261" s="89">
        <f>Factures!N261</f>
        <v>0</v>
      </c>
      <c r="E261" s="90">
        <f>Factures!O261</f>
        <v>0</v>
      </c>
    </row>
    <row r="262" ht="12.75" hidden="1" spans="1:5">
      <c r="A262" s="86" t="str">
        <f>IF(Factures!A262=0,"",Factures!A262&amp;" • "&amp;Factures!B262&amp;" ("&amp;Factures!E262&amp;" T"&amp;Factures!P262&amp;")")</f>
        <v/>
      </c>
      <c r="B262" s="87">
        <f>Factures!C262</f>
        <v>0</v>
      </c>
      <c r="C262" s="88">
        <f>Factures!F262</f>
        <v>0</v>
      </c>
      <c r="D262" s="89">
        <f>Factures!N262</f>
        <v>0</v>
      </c>
      <c r="E262" s="90">
        <f>Factures!O262</f>
        <v>0</v>
      </c>
    </row>
    <row r="263" ht="12.75" hidden="1" spans="1:5">
      <c r="A263" s="86" t="str">
        <f>IF(Factures!A263=0,"",Factures!A263&amp;" • "&amp;Factures!B263&amp;" ("&amp;Factures!E263&amp;" T"&amp;Factures!P263&amp;")")</f>
        <v/>
      </c>
      <c r="B263" s="87">
        <f>Factures!C263</f>
        <v>0</v>
      </c>
      <c r="C263" s="88">
        <f>Factures!F263</f>
        <v>0</v>
      </c>
      <c r="D263" s="89">
        <f>Factures!N263</f>
        <v>0</v>
      </c>
      <c r="E263" s="90">
        <f>Factures!O263</f>
        <v>0</v>
      </c>
    </row>
    <row r="264" ht="12.75" hidden="1" spans="1:5">
      <c r="A264" s="86" t="str">
        <f>IF(Factures!A264=0,"",Factures!A264&amp;" • "&amp;Factures!B264&amp;" ("&amp;Factures!E264&amp;" T"&amp;Factures!P264&amp;")")</f>
        <v/>
      </c>
      <c r="B264" s="87">
        <f>Factures!C264</f>
        <v>0</v>
      </c>
      <c r="C264" s="88">
        <f>Factures!F264</f>
        <v>0</v>
      </c>
      <c r="D264" s="89">
        <f>Factures!N264</f>
        <v>0</v>
      </c>
      <c r="E264" s="90">
        <f>Factures!O264</f>
        <v>0</v>
      </c>
    </row>
    <row r="265" ht="12.75" hidden="1" spans="1:5">
      <c r="A265" s="86" t="str">
        <f>IF(Factures!A265=0,"",Factures!A265&amp;" • "&amp;Factures!B265&amp;" ("&amp;Factures!E265&amp;" T"&amp;Factures!P265&amp;")")</f>
        <v/>
      </c>
      <c r="B265" s="87">
        <f>Factures!C265</f>
        <v>0</v>
      </c>
      <c r="C265" s="88">
        <f>Factures!F265</f>
        <v>0</v>
      </c>
      <c r="D265" s="89">
        <f>Factures!N265</f>
        <v>0</v>
      </c>
      <c r="E265" s="90">
        <f>Factures!O265</f>
        <v>0</v>
      </c>
    </row>
    <row r="266" ht="12.75" hidden="1" spans="1:5">
      <c r="A266" s="86" t="str">
        <f>IF(Factures!A266=0,"",Factures!A266&amp;" • "&amp;Factures!B266&amp;" ("&amp;Factures!E266&amp;" T"&amp;Factures!P266&amp;")")</f>
        <v/>
      </c>
      <c r="B266" s="87">
        <f>Factures!C266</f>
        <v>0</v>
      </c>
      <c r="C266" s="88">
        <f>Factures!F266</f>
        <v>0</v>
      </c>
      <c r="D266" s="89">
        <f>Factures!N266</f>
        <v>0</v>
      </c>
      <c r="E266" s="90">
        <f>Factures!O266</f>
        <v>0</v>
      </c>
    </row>
    <row r="267" ht="12.75" hidden="1" spans="1:5">
      <c r="A267" s="86" t="str">
        <f>IF(Factures!A267=0,"",Factures!A267&amp;" • "&amp;Factures!B267&amp;" ("&amp;Factures!E267&amp;" T"&amp;Factures!P267&amp;")")</f>
        <v/>
      </c>
      <c r="B267" s="87">
        <f>Factures!C267</f>
        <v>0</v>
      </c>
      <c r="C267" s="88">
        <f>Factures!F267</f>
        <v>0</v>
      </c>
      <c r="D267" s="89">
        <f>Factures!N267</f>
        <v>0</v>
      </c>
      <c r="E267" s="90">
        <f>Factures!O267</f>
        <v>0</v>
      </c>
    </row>
    <row r="268" ht="12.75" hidden="1" spans="1:5">
      <c r="A268" s="86" t="str">
        <f>IF(Factures!A268=0,"",Factures!A268&amp;" • "&amp;Factures!B268&amp;" ("&amp;Factures!E268&amp;" T"&amp;Factures!P268&amp;")")</f>
        <v/>
      </c>
      <c r="B268" s="87">
        <f>Factures!C268</f>
        <v>0</v>
      </c>
      <c r="C268" s="88">
        <f>Factures!F268</f>
        <v>0</v>
      </c>
      <c r="D268" s="89">
        <f>Factures!N268</f>
        <v>0</v>
      </c>
      <c r="E268" s="90">
        <f>Factures!O268</f>
        <v>0</v>
      </c>
    </row>
    <row r="269" ht="12.75" hidden="1" spans="1:5">
      <c r="A269" s="86" t="str">
        <f>IF(Factures!A269=0,"",Factures!A269&amp;" • "&amp;Factures!B269&amp;" ("&amp;Factures!E269&amp;" T"&amp;Factures!P269&amp;")")</f>
        <v/>
      </c>
      <c r="B269" s="87">
        <f>Factures!C269</f>
        <v>0</v>
      </c>
      <c r="C269" s="88">
        <f>Factures!F269</f>
        <v>0</v>
      </c>
      <c r="D269" s="89">
        <f>Factures!N269</f>
        <v>0</v>
      </c>
      <c r="E269" s="90">
        <f>Factures!O269</f>
        <v>0</v>
      </c>
    </row>
    <row r="270" ht="12.75" hidden="1" spans="1:5">
      <c r="A270" s="86" t="str">
        <f>IF(Factures!A270=0,"",Factures!A270&amp;" • "&amp;Factures!B270&amp;" ("&amp;Factures!E270&amp;" T"&amp;Factures!P270&amp;")")</f>
        <v/>
      </c>
      <c r="B270" s="87">
        <f>Factures!C270</f>
        <v>0</v>
      </c>
      <c r="C270" s="88">
        <f>Factures!F270</f>
        <v>0</v>
      </c>
      <c r="D270" s="89">
        <f>Factures!N270</f>
        <v>0</v>
      </c>
      <c r="E270" s="90">
        <f>Factures!O270</f>
        <v>0</v>
      </c>
    </row>
    <row r="271" ht="12.75" hidden="1" spans="1:5">
      <c r="A271" s="86" t="str">
        <f>IF(Factures!A271=0,"",Factures!A271&amp;" • "&amp;Factures!B271&amp;" ("&amp;Factures!E271&amp;" T"&amp;Factures!P271&amp;")")</f>
        <v/>
      </c>
      <c r="B271" s="87">
        <f>Factures!C271</f>
        <v>0</v>
      </c>
      <c r="C271" s="88">
        <f>Factures!F271</f>
        <v>0</v>
      </c>
      <c r="D271" s="89">
        <f>Factures!N271</f>
        <v>0</v>
      </c>
      <c r="E271" s="90">
        <f>Factures!O271</f>
        <v>0</v>
      </c>
    </row>
    <row r="272" ht="12.75" hidden="1" spans="1:5">
      <c r="A272" s="86" t="str">
        <f>IF(Factures!A272=0,"",Factures!A272&amp;" • "&amp;Factures!B272&amp;" ("&amp;Factures!E272&amp;" T"&amp;Factures!P272&amp;")")</f>
        <v/>
      </c>
      <c r="B272" s="87">
        <f>Factures!C272</f>
        <v>0</v>
      </c>
      <c r="C272" s="88">
        <f>Factures!F272</f>
        <v>0</v>
      </c>
      <c r="D272" s="89">
        <f>Factures!N272</f>
        <v>0</v>
      </c>
      <c r="E272" s="90">
        <f>Factures!O272</f>
        <v>0</v>
      </c>
    </row>
    <row r="273" ht="12.75" hidden="1" spans="1:5">
      <c r="A273" s="86" t="str">
        <f>IF(Factures!A273=0,"",Factures!A273&amp;" • "&amp;Factures!B273&amp;" ("&amp;Factures!E273&amp;" T"&amp;Factures!P273&amp;")")</f>
        <v/>
      </c>
      <c r="B273" s="87">
        <f>Factures!C273</f>
        <v>0</v>
      </c>
      <c r="C273" s="88">
        <f>Factures!F273</f>
        <v>0</v>
      </c>
      <c r="D273" s="89">
        <f>Factures!N273</f>
        <v>0</v>
      </c>
      <c r="E273" s="90">
        <f>Factures!O273</f>
        <v>0</v>
      </c>
    </row>
    <row r="274" ht="12.75" hidden="1" spans="1:5">
      <c r="A274" s="86" t="str">
        <f>IF(Factures!A274=0,"",Factures!A274&amp;" • "&amp;Factures!B274&amp;" ("&amp;Factures!E274&amp;" T"&amp;Factures!P274&amp;")")</f>
        <v/>
      </c>
      <c r="B274" s="87">
        <f>Factures!C274</f>
        <v>0</v>
      </c>
      <c r="C274" s="88">
        <f>Factures!F274</f>
        <v>0</v>
      </c>
      <c r="D274" s="89">
        <f>Factures!N274</f>
        <v>0</v>
      </c>
      <c r="E274" s="90">
        <f>Factures!O274</f>
        <v>0</v>
      </c>
    </row>
    <row r="275" ht="12.75" hidden="1" spans="1:5">
      <c r="A275" s="86" t="str">
        <f>IF(Factures!A275=0,"",Factures!A275&amp;" • "&amp;Factures!B275&amp;" ("&amp;Factures!E275&amp;" T"&amp;Factures!P275&amp;")")</f>
        <v/>
      </c>
      <c r="B275" s="87">
        <f>Factures!C275</f>
        <v>0</v>
      </c>
      <c r="C275" s="88">
        <f>Factures!F275</f>
        <v>0</v>
      </c>
      <c r="D275" s="89">
        <f>Factures!N275</f>
        <v>0</v>
      </c>
      <c r="E275" s="90">
        <f>Factures!O275</f>
        <v>0</v>
      </c>
    </row>
    <row r="276" ht="12.75" hidden="1" spans="1:5">
      <c r="A276" s="86" t="str">
        <f>IF(Factures!A276=0,"",Factures!A276&amp;" • "&amp;Factures!B276&amp;" ("&amp;Factures!E276&amp;" T"&amp;Factures!P276&amp;")")</f>
        <v/>
      </c>
      <c r="B276" s="87">
        <f>Factures!C276</f>
        <v>0</v>
      </c>
      <c r="C276" s="88">
        <f>Factures!F276</f>
        <v>0</v>
      </c>
      <c r="D276" s="89">
        <f>Factures!N276</f>
        <v>0</v>
      </c>
      <c r="E276" s="90">
        <f>Factures!O276</f>
        <v>0</v>
      </c>
    </row>
    <row r="277" ht="12.75" hidden="1" spans="1:5">
      <c r="A277" s="86" t="str">
        <f>IF(Factures!A277=0,"",Factures!A277&amp;" • "&amp;Factures!B277&amp;" ("&amp;Factures!E277&amp;" T"&amp;Factures!P277&amp;")")</f>
        <v/>
      </c>
      <c r="B277" s="87">
        <f>Factures!C277</f>
        <v>0</v>
      </c>
      <c r="C277" s="88">
        <f>Factures!F277</f>
        <v>0</v>
      </c>
      <c r="D277" s="89">
        <f>Factures!N277</f>
        <v>0</v>
      </c>
      <c r="E277" s="90">
        <f>Factures!O277</f>
        <v>0</v>
      </c>
    </row>
    <row r="278" ht="12.75" hidden="1" spans="1:5">
      <c r="A278" s="86" t="str">
        <f>IF(Factures!A278=0,"",Factures!A278&amp;" • "&amp;Factures!B278&amp;" ("&amp;Factures!E278&amp;" T"&amp;Factures!P278&amp;")")</f>
        <v/>
      </c>
      <c r="B278" s="87">
        <f>Factures!C278</f>
        <v>0</v>
      </c>
      <c r="C278" s="88">
        <f>Factures!F278</f>
        <v>0</v>
      </c>
      <c r="D278" s="89">
        <f>Factures!N278</f>
        <v>0</v>
      </c>
      <c r="E278" s="90">
        <f>Factures!O278</f>
        <v>0</v>
      </c>
    </row>
    <row r="279" ht="12.75" hidden="1" spans="1:5">
      <c r="A279" s="86" t="str">
        <f>IF(Factures!A279=0,"",Factures!A279&amp;" • "&amp;Factures!B279&amp;" ("&amp;Factures!E279&amp;" T"&amp;Factures!P279&amp;")")</f>
        <v/>
      </c>
      <c r="B279" s="87">
        <f>Factures!C279</f>
        <v>0</v>
      </c>
      <c r="C279" s="88">
        <f>Factures!F279</f>
        <v>0</v>
      </c>
      <c r="D279" s="89">
        <f>Factures!N279</f>
        <v>0</v>
      </c>
      <c r="E279" s="90">
        <f>Factures!O279</f>
        <v>0</v>
      </c>
    </row>
    <row r="280" ht="12.75" hidden="1" spans="1:5">
      <c r="A280" s="86" t="str">
        <f>IF(Factures!A280=0,"",Factures!A280&amp;" • "&amp;Factures!B280&amp;" ("&amp;Factures!E280&amp;" T"&amp;Factures!P280&amp;")")</f>
        <v/>
      </c>
      <c r="B280" s="87">
        <f>Factures!C280</f>
        <v>0</v>
      </c>
      <c r="C280" s="88">
        <f>Factures!F280</f>
        <v>0</v>
      </c>
      <c r="D280" s="89">
        <f>Factures!N280</f>
        <v>0</v>
      </c>
      <c r="E280" s="90">
        <f>Factures!O280</f>
        <v>0</v>
      </c>
    </row>
    <row r="281" ht="12.75" hidden="1" spans="1:5">
      <c r="A281" s="86" t="str">
        <f>IF(Factures!A281=0,"",Factures!A281&amp;" • "&amp;Factures!B281&amp;" ("&amp;Factures!E281&amp;" T"&amp;Factures!P281&amp;")")</f>
        <v/>
      </c>
      <c r="B281" s="87">
        <f>Factures!C281</f>
        <v>0</v>
      </c>
      <c r="C281" s="88">
        <f>Factures!F281</f>
        <v>0</v>
      </c>
      <c r="D281" s="89">
        <f>Factures!N281</f>
        <v>0</v>
      </c>
      <c r="E281" s="90">
        <f>Factures!O281</f>
        <v>0</v>
      </c>
    </row>
    <row r="282" ht="12.75" hidden="1" spans="1:5">
      <c r="A282" s="86" t="str">
        <f>IF(Factures!A282=0,"",Factures!A282&amp;" • "&amp;Factures!B282&amp;" ("&amp;Factures!E282&amp;" T"&amp;Factures!P282&amp;")")</f>
        <v/>
      </c>
      <c r="B282" s="87">
        <f>Factures!C282</f>
        <v>0</v>
      </c>
      <c r="C282" s="88">
        <f>Factures!F282</f>
        <v>0</v>
      </c>
      <c r="D282" s="89">
        <f>Factures!N282</f>
        <v>0</v>
      </c>
      <c r="E282" s="90">
        <f>Factures!O282</f>
        <v>0</v>
      </c>
    </row>
    <row r="283" ht="12.75" hidden="1" spans="1:5">
      <c r="A283" s="86" t="str">
        <f>IF(Factures!A283=0,"",Factures!A283&amp;" • "&amp;Factures!B283&amp;" ("&amp;Factures!E283&amp;" T"&amp;Factures!P283&amp;")")</f>
        <v/>
      </c>
      <c r="B283" s="87">
        <f>Factures!C283</f>
        <v>0</v>
      </c>
      <c r="C283" s="88">
        <f>Factures!F283</f>
        <v>0</v>
      </c>
      <c r="D283" s="89">
        <f>Factures!N283</f>
        <v>0</v>
      </c>
      <c r="E283" s="90">
        <f>Factures!O283</f>
        <v>0</v>
      </c>
    </row>
    <row r="284" ht="12.75" hidden="1" spans="1:5">
      <c r="A284" s="86" t="str">
        <f>IF(Factures!A284=0,"",Factures!A284&amp;" • "&amp;Factures!B284&amp;" ("&amp;Factures!E284&amp;" T"&amp;Factures!P284&amp;")")</f>
        <v/>
      </c>
      <c r="B284" s="87">
        <f>Factures!C284</f>
        <v>0</v>
      </c>
      <c r="C284" s="88">
        <f>Factures!F284</f>
        <v>0</v>
      </c>
      <c r="D284" s="89">
        <f>Factures!N284</f>
        <v>0</v>
      </c>
      <c r="E284" s="90">
        <f>Factures!O284</f>
        <v>0</v>
      </c>
    </row>
    <row r="285" ht="12.75" hidden="1" spans="1:5">
      <c r="A285" s="86" t="str">
        <f>IF(Factures!A285=0,"",Factures!A285&amp;" • "&amp;Factures!B285&amp;" ("&amp;Factures!E285&amp;" T"&amp;Factures!P285&amp;")")</f>
        <v/>
      </c>
      <c r="B285" s="87">
        <f>Factures!C285</f>
        <v>0</v>
      </c>
      <c r="C285" s="88">
        <f>Factures!F285</f>
        <v>0</v>
      </c>
      <c r="D285" s="89">
        <f>Factures!N285</f>
        <v>0</v>
      </c>
      <c r="E285" s="90">
        <f>Factures!O285</f>
        <v>0</v>
      </c>
    </row>
    <row r="286" ht="12.75" hidden="1" spans="1:5">
      <c r="A286" s="86" t="str">
        <f>IF(Factures!A286=0,"",Factures!A286&amp;" • "&amp;Factures!B286&amp;" ("&amp;Factures!E286&amp;" T"&amp;Factures!P286&amp;")")</f>
        <v/>
      </c>
      <c r="B286" s="87">
        <f>Factures!C286</f>
        <v>0</v>
      </c>
      <c r="C286" s="88">
        <f>Factures!F286</f>
        <v>0</v>
      </c>
      <c r="D286" s="89">
        <f>Factures!N286</f>
        <v>0</v>
      </c>
      <c r="E286" s="90">
        <f>Factures!O286</f>
        <v>0</v>
      </c>
    </row>
    <row r="287" ht="12.75" hidden="1" spans="1:5">
      <c r="A287" s="86" t="str">
        <f>IF(Factures!A287=0,"",Factures!A287&amp;" • "&amp;Factures!B287&amp;" ("&amp;Factures!E287&amp;" T"&amp;Factures!P287&amp;")")</f>
        <v/>
      </c>
      <c r="B287" s="87">
        <f>Factures!C287</f>
        <v>0</v>
      </c>
      <c r="C287" s="88">
        <f>Factures!F287</f>
        <v>0</v>
      </c>
      <c r="D287" s="89">
        <f>Factures!N287</f>
        <v>0</v>
      </c>
      <c r="E287" s="90">
        <f>Factures!O287</f>
        <v>0</v>
      </c>
    </row>
    <row r="288" ht="12.75" hidden="1" spans="1:5">
      <c r="A288" s="86" t="str">
        <f>IF(Factures!A288=0,"",Factures!A288&amp;" • "&amp;Factures!B288&amp;" ("&amp;Factures!E288&amp;" T"&amp;Factures!P288&amp;")")</f>
        <v/>
      </c>
      <c r="B288" s="87">
        <f>Factures!C288</f>
        <v>0</v>
      </c>
      <c r="C288" s="88">
        <f>Factures!F288</f>
        <v>0</v>
      </c>
      <c r="D288" s="89">
        <f>Factures!N288</f>
        <v>0</v>
      </c>
      <c r="E288" s="90">
        <f>Factures!O288</f>
        <v>0</v>
      </c>
    </row>
    <row r="289" ht="12.75" hidden="1" spans="1:5">
      <c r="A289" s="86" t="str">
        <f>IF(Factures!A289=0,"",Factures!A289&amp;" • "&amp;Factures!B289&amp;" ("&amp;Factures!E289&amp;" T"&amp;Factures!P289&amp;")")</f>
        <v/>
      </c>
      <c r="B289" s="87">
        <f>Factures!C289</f>
        <v>0</v>
      </c>
      <c r="C289" s="88">
        <f>Factures!F289</f>
        <v>0</v>
      </c>
      <c r="D289" s="89">
        <f>Factures!N289</f>
        <v>0</v>
      </c>
      <c r="E289" s="90">
        <f>Factures!O289</f>
        <v>0</v>
      </c>
    </row>
    <row r="290" ht="12.75" hidden="1" spans="1:5">
      <c r="A290" s="86" t="str">
        <f>IF(Factures!A290=0,"",Factures!A290&amp;" • "&amp;Factures!B290&amp;" ("&amp;Factures!E290&amp;" T"&amp;Factures!P290&amp;")")</f>
        <v/>
      </c>
      <c r="B290" s="87">
        <f>Factures!C290</f>
        <v>0</v>
      </c>
      <c r="C290" s="88">
        <f>Factures!F290</f>
        <v>0</v>
      </c>
      <c r="D290" s="89">
        <f>Factures!N290</f>
        <v>0</v>
      </c>
      <c r="E290" s="90">
        <f>Factures!O290</f>
        <v>0</v>
      </c>
    </row>
    <row r="291" ht="12.75" hidden="1" spans="1:5">
      <c r="A291" s="86" t="str">
        <f>IF(Factures!A291=0,"",Factures!A291&amp;" • "&amp;Factures!B291&amp;" ("&amp;Factures!E291&amp;" T"&amp;Factures!P291&amp;")")</f>
        <v/>
      </c>
      <c r="B291" s="87">
        <f>Factures!C291</f>
        <v>0</v>
      </c>
      <c r="C291" s="88">
        <f>Factures!F291</f>
        <v>0</v>
      </c>
      <c r="D291" s="89">
        <f>Factures!N291</f>
        <v>0</v>
      </c>
      <c r="E291" s="90">
        <f>Factures!O291</f>
        <v>0</v>
      </c>
    </row>
    <row r="292" ht="12.75" hidden="1" spans="1:5">
      <c r="A292" s="86" t="str">
        <f>IF(Factures!A292=0,"",Factures!A292&amp;" • "&amp;Factures!B292&amp;" ("&amp;Factures!E292&amp;" T"&amp;Factures!P292&amp;")")</f>
        <v/>
      </c>
      <c r="B292" s="87">
        <f>Factures!C292</f>
        <v>0</v>
      </c>
      <c r="C292" s="88">
        <f>Factures!F292</f>
        <v>0</v>
      </c>
      <c r="D292" s="89">
        <f>Factures!N292</f>
        <v>0</v>
      </c>
      <c r="E292" s="90">
        <f>Factures!O292</f>
        <v>0</v>
      </c>
    </row>
    <row r="293" ht="12.75" hidden="1" spans="1:5">
      <c r="A293" s="86" t="str">
        <f>IF(Factures!A293=0,"",Factures!A293&amp;" • "&amp;Factures!B293&amp;" ("&amp;Factures!E293&amp;" T"&amp;Factures!P293&amp;")")</f>
        <v/>
      </c>
      <c r="B293" s="87">
        <f>Factures!C293</f>
        <v>0</v>
      </c>
      <c r="C293" s="88">
        <f>Factures!F293</f>
        <v>0</v>
      </c>
      <c r="D293" s="89">
        <f>Factures!N293</f>
        <v>0</v>
      </c>
      <c r="E293" s="90">
        <f>Factures!O293</f>
        <v>0</v>
      </c>
    </row>
    <row r="294" ht="12.75" hidden="1" spans="1:5">
      <c r="A294" s="86" t="str">
        <f>IF(Factures!A294=0,"",Factures!A294&amp;" • "&amp;Factures!B294&amp;" ("&amp;Factures!E294&amp;" T"&amp;Factures!P294&amp;")")</f>
        <v/>
      </c>
      <c r="B294" s="87">
        <f>Factures!C294</f>
        <v>0</v>
      </c>
      <c r="C294" s="88">
        <f>Factures!F294</f>
        <v>0</v>
      </c>
      <c r="D294" s="89">
        <f>Factures!N294</f>
        <v>0</v>
      </c>
      <c r="E294" s="90">
        <f>Factures!O294</f>
        <v>0</v>
      </c>
    </row>
    <row r="295" ht="12.75" hidden="1" spans="1:5">
      <c r="A295" s="86" t="str">
        <f>IF(Factures!A295=0,"",Factures!A295&amp;" • "&amp;Factures!B295&amp;" ("&amp;Factures!E295&amp;" T"&amp;Factures!P295&amp;")")</f>
        <v/>
      </c>
      <c r="B295" s="87">
        <f>Factures!C295</f>
        <v>0</v>
      </c>
      <c r="C295" s="88">
        <f>Factures!F295</f>
        <v>0</v>
      </c>
      <c r="D295" s="89">
        <f>Factures!N295</f>
        <v>0</v>
      </c>
      <c r="E295" s="90">
        <f>Factures!O295</f>
        <v>0</v>
      </c>
    </row>
    <row r="296" ht="12.75" hidden="1" spans="1:5">
      <c r="A296" s="86" t="str">
        <f>IF(Factures!A296=0,"",Factures!A296&amp;" • "&amp;Factures!B296&amp;" ("&amp;Factures!E296&amp;" T"&amp;Factures!P296&amp;")")</f>
        <v/>
      </c>
      <c r="B296" s="87">
        <f>Factures!C296</f>
        <v>0</v>
      </c>
      <c r="C296" s="88">
        <f>Factures!F296</f>
        <v>0</v>
      </c>
      <c r="D296" s="89">
        <f>Factures!N296</f>
        <v>0</v>
      </c>
      <c r="E296" s="90">
        <f>Factures!O296</f>
        <v>0</v>
      </c>
    </row>
    <row r="297" ht="12.75" hidden="1" spans="1:5">
      <c r="A297" s="86" t="str">
        <f>IF(Factures!A297=0,"",Factures!A297&amp;" • "&amp;Factures!B297&amp;" ("&amp;Factures!E297&amp;" T"&amp;Factures!P297&amp;")")</f>
        <v/>
      </c>
      <c r="B297" s="87">
        <f>Factures!C297</f>
        <v>0</v>
      </c>
      <c r="C297" s="88">
        <f>Factures!F297</f>
        <v>0</v>
      </c>
      <c r="D297" s="89">
        <f>Factures!N297</f>
        <v>0</v>
      </c>
      <c r="E297" s="90">
        <f>Factures!O297</f>
        <v>0</v>
      </c>
    </row>
    <row r="298" ht="12.75" hidden="1" spans="1:5">
      <c r="A298" s="86" t="str">
        <f>IF(Factures!A298=0,"",Factures!A298&amp;" • "&amp;Factures!B298&amp;" ("&amp;Factures!E298&amp;" T"&amp;Factures!P298&amp;")")</f>
        <v/>
      </c>
      <c r="B298" s="87">
        <f>Factures!C298</f>
        <v>0</v>
      </c>
      <c r="C298" s="88">
        <f>Factures!F298</f>
        <v>0</v>
      </c>
      <c r="D298" s="89">
        <f>Factures!N298</f>
        <v>0</v>
      </c>
      <c r="E298" s="90">
        <f>Factures!O298</f>
        <v>0</v>
      </c>
    </row>
    <row r="299" ht="12.75" hidden="1" spans="1:5">
      <c r="A299" s="86" t="str">
        <f>IF(Factures!A299=0,"",Factures!A299&amp;" • "&amp;Factures!B299&amp;" ("&amp;Factures!E299&amp;" T"&amp;Factures!P299&amp;")")</f>
        <v/>
      </c>
      <c r="B299" s="87">
        <f>Factures!C299</f>
        <v>0</v>
      </c>
      <c r="C299" s="88">
        <f>Factures!F299</f>
        <v>0</v>
      </c>
      <c r="D299" s="89">
        <f>Factures!N299</f>
        <v>0</v>
      </c>
      <c r="E299" s="90">
        <f>Factures!O299</f>
        <v>0</v>
      </c>
    </row>
    <row r="300" ht="12.75" hidden="1" spans="1:5">
      <c r="A300" s="86" t="str">
        <f>IF(Factures!A300=0,"",Factures!A300&amp;" • "&amp;Factures!B300&amp;" ("&amp;Factures!E300&amp;" T"&amp;Factures!P300&amp;")")</f>
        <v/>
      </c>
      <c r="B300" s="87">
        <f>Factures!C300</f>
        <v>0</v>
      </c>
      <c r="C300" s="88">
        <f>Factures!F300</f>
        <v>0</v>
      </c>
      <c r="D300" s="89">
        <f>Factures!N300</f>
        <v>0</v>
      </c>
      <c r="E300" s="90">
        <f>Factures!O300</f>
        <v>0</v>
      </c>
    </row>
    <row r="301" ht="12.75" hidden="1" spans="1:5">
      <c r="A301" s="86" t="str">
        <f>IF(Factures!A301=0,"",Factures!A301&amp;" • "&amp;Factures!B301&amp;" ("&amp;Factures!E301&amp;" T"&amp;Factures!P301&amp;")")</f>
        <v/>
      </c>
      <c r="B301" s="87">
        <f>Factures!C301</f>
        <v>0</v>
      </c>
      <c r="C301" s="88">
        <f>Factures!F301</f>
        <v>0</v>
      </c>
      <c r="D301" s="89">
        <f>Factures!N301</f>
        <v>0</v>
      </c>
      <c r="E301" s="90">
        <f>Factures!O301</f>
        <v>0</v>
      </c>
    </row>
    <row r="302" ht="12.75" hidden="1" spans="1:5">
      <c r="A302" s="86" t="str">
        <f>IF(Factures!A302=0,"",Factures!A302&amp;" • "&amp;Factures!B302&amp;" ("&amp;Factures!E302&amp;" T"&amp;Factures!P302&amp;")")</f>
        <v/>
      </c>
      <c r="B302" s="87">
        <f>Factures!C302</f>
        <v>0</v>
      </c>
      <c r="C302" s="88">
        <f>Factures!F302</f>
        <v>0</v>
      </c>
      <c r="D302" s="89">
        <f>Factures!N302</f>
        <v>0</v>
      </c>
      <c r="E302" s="90">
        <f>Factures!O302</f>
        <v>0</v>
      </c>
    </row>
    <row r="303" ht="12.75" hidden="1" spans="1:5">
      <c r="A303" s="86" t="str">
        <f>IF(Factures!A303=0,"",Factures!A303&amp;" • "&amp;Factures!B303&amp;" ("&amp;Factures!E303&amp;" T"&amp;Factures!P303&amp;")")</f>
        <v/>
      </c>
      <c r="B303" s="87">
        <f>Factures!C303</f>
        <v>0</v>
      </c>
      <c r="C303" s="88">
        <f>Factures!F303</f>
        <v>0</v>
      </c>
      <c r="D303" s="89">
        <f>Factures!N303</f>
        <v>0</v>
      </c>
      <c r="E303" s="90">
        <f>Factures!O303</f>
        <v>0</v>
      </c>
    </row>
    <row r="304" ht="12.75" hidden="1" spans="1:5">
      <c r="A304" s="86" t="str">
        <f>IF(Factures!A304=0,"",Factures!A304&amp;" • "&amp;Factures!B304&amp;" ("&amp;Factures!E304&amp;" T"&amp;Factures!P304&amp;")")</f>
        <v/>
      </c>
      <c r="B304" s="87">
        <f>Factures!C304</f>
        <v>0</v>
      </c>
      <c r="C304" s="88">
        <f>Factures!F304</f>
        <v>0</v>
      </c>
      <c r="D304" s="89">
        <f>Factures!N304</f>
        <v>0</v>
      </c>
      <c r="E304" s="90">
        <f>Factures!O304</f>
        <v>0</v>
      </c>
    </row>
    <row r="305" ht="12.75" hidden="1" spans="1:5">
      <c r="A305" s="86" t="str">
        <f>IF(Factures!A305=0,"",Factures!A305&amp;" • "&amp;Factures!B305&amp;" ("&amp;Factures!E305&amp;" T"&amp;Factures!P305&amp;")")</f>
        <v/>
      </c>
      <c r="B305" s="87">
        <f>Factures!C305</f>
        <v>0</v>
      </c>
      <c r="C305" s="88">
        <f>Factures!F305</f>
        <v>0</v>
      </c>
      <c r="D305" s="89">
        <f>Factures!N305</f>
        <v>0</v>
      </c>
      <c r="E305" s="90">
        <f>Factures!O305</f>
        <v>0</v>
      </c>
    </row>
    <row r="306" ht="12.75" hidden="1" spans="1:5">
      <c r="A306" s="86" t="str">
        <f>IF(Factures!A306=0,"",Factures!A306&amp;" • "&amp;Factures!B306&amp;" ("&amp;Factures!E306&amp;" T"&amp;Factures!P306&amp;")")</f>
        <v/>
      </c>
      <c r="B306" s="87">
        <f>Factures!C306</f>
        <v>0</v>
      </c>
      <c r="C306" s="88">
        <f>Factures!F306</f>
        <v>0</v>
      </c>
      <c r="D306" s="89">
        <f>Factures!N306</f>
        <v>0</v>
      </c>
      <c r="E306" s="90">
        <f>Factures!O306</f>
        <v>0</v>
      </c>
    </row>
    <row r="307" ht="12.75" hidden="1" spans="1:5">
      <c r="A307" s="86" t="str">
        <f>IF(Factures!A307=0,"",Factures!A307&amp;" • "&amp;Factures!B307&amp;" ("&amp;Factures!E307&amp;" T"&amp;Factures!P307&amp;")")</f>
        <v/>
      </c>
      <c r="B307" s="87">
        <f>Factures!C307</f>
        <v>0</v>
      </c>
      <c r="C307" s="88">
        <f>Factures!F307</f>
        <v>0</v>
      </c>
      <c r="D307" s="89">
        <f>Factures!N307</f>
        <v>0</v>
      </c>
      <c r="E307" s="90">
        <f>Factures!O307</f>
        <v>0</v>
      </c>
    </row>
    <row r="308" ht="12.75" hidden="1" spans="1:5">
      <c r="A308" s="86" t="str">
        <f>IF(Factures!A308=0,"",Factures!A308&amp;" • "&amp;Factures!B308&amp;" ("&amp;Factures!E308&amp;" T"&amp;Factures!P308&amp;")")</f>
        <v/>
      </c>
      <c r="B308" s="87">
        <f>Factures!C308</f>
        <v>0</v>
      </c>
      <c r="C308" s="88">
        <f>Factures!F308</f>
        <v>0</v>
      </c>
      <c r="D308" s="89">
        <f>Factures!N308</f>
        <v>0</v>
      </c>
      <c r="E308" s="90">
        <f>Factures!O308</f>
        <v>0</v>
      </c>
    </row>
    <row r="309" ht="12.75" hidden="1" spans="1:5">
      <c r="A309" s="86" t="str">
        <f>IF(Factures!A309=0,"",Factures!A309&amp;" • "&amp;Factures!B309&amp;" ("&amp;Factures!E309&amp;" T"&amp;Factures!P309&amp;")")</f>
        <v/>
      </c>
      <c r="B309" s="87">
        <f>Factures!C309</f>
        <v>0</v>
      </c>
      <c r="C309" s="88">
        <f>Factures!F309</f>
        <v>0</v>
      </c>
      <c r="D309" s="89">
        <f>Factures!N309</f>
        <v>0</v>
      </c>
      <c r="E309" s="90">
        <f>Factures!O309</f>
        <v>0</v>
      </c>
    </row>
    <row r="310" ht="12.75" hidden="1" spans="1:5">
      <c r="A310" s="86" t="str">
        <f>IF(Factures!A310=0,"",Factures!A310&amp;" • "&amp;Factures!B310&amp;" ("&amp;Factures!E310&amp;" T"&amp;Factures!P310&amp;")")</f>
        <v/>
      </c>
      <c r="B310" s="87">
        <f>Factures!C310</f>
        <v>0</v>
      </c>
      <c r="C310" s="88">
        <f>Factures!F310</f>
        <v>0</v>
      </c>
      <c r="D310" s="89">
        <f>Factures!N310</f>
        <v>0</v>
      </c>
      <c r="E310" s="90">
        <f>Factures!O310</f>
        <v>0</v>
      </c>
    </row>
    <row r="311" ht="12.75" hidden="1" spans="1:5">
      <c r="A311" s="86" t="str">
        <f>IF(Factures!A311=0,"",Factures!A311&amp;" • "&amp;Factures!B311&amp;" ("&amp;Factures!E311&amp;" T"&amp;Factures!P311&amp;")")</f>
        <v/>
      </c>
      <c r="B311" s="87">
        <f>Factures!C311</f>
        <v>0</v>
      </c>
      <c r="C311" s="88">
        <f>Factures!F311</f>
        <v>0</v>
      </c>
      <c r="D311" s="89">
        <f>Factures!N311</f>
        <v>0</v>
      </c>
      <c r="E311" s="90">
        <f>Factures!O311</f>
        <v>0</v>
      </c>
    </row>
    <row r="312" ht="12.75" hidden="1" spans="1:5">
      <c r="A312" s="86" t="str">
        <f>IF(Factures!A312=0,"",Factures!A312&amp;" • "&amp;Factures!B312&amp;" ("&amp;Factures!E312&amp;" T"&amp;Factures!P312&amp;")")</f>
        <v/>
      </c>
      <c r="B312" s="87">
        <f>Factures!C312</f>
        <v>0</v>
      </c>
      <c r="C312" s="88">
        <f>Factures!F312</f>
        <v>0</v>
      </c>
      <c r="D312" s="89">
        <f>Factures!N312</f>
        <v>0</v>
      </c>
      <c r="E312" s="90">
        <f>Factures!O312</f>
        <v>0</v>
      </c>
    </row>
    <row r="313" ht="12.75" hidden="1" spans="1:5">
      <c r="A313" s="86" t="str">
        <f>IF(Factures!A313=0,"",Factures!A313&amp;" • "&amp;Factures!B313&amp;" ("&amp;Factures!E313&amp;" T"&amp;Factures!P313&amp;")")</f>
        <v/>
      </c>
      <c r="B313" s="87">
        <f>Factures!C313</f>
        <v>0</v>
      </c>
      <c r="C313" s="88">
        <f>Factures!F313</f>
        <v>0</v>
      </c>
      <c r="D313" s="89">
        <f>Factures!N313</f>
        <v>0</v>
      </c>
      <c r="E313" s="90">
        <f>Factures!O313</f>
        <v>0</v>
      </c>
    </row>
    <row r="314" ht="12.75" hidden="1" spans="1:5">
      <c r="A314" s="86" t="str">
        <f>IF(Factures!A314=0,"",Factures!A314&amp;" • "&amp;Factures!B314&amp;" ("&amp;Factures!E314&amp;" T"&amp;Factures!P314&amp;")")</f>
        <v/>
      </c>
      <c r="B314" s="87">
        <f>Factures!C314</f>
        <v>0</v>
      </c>
      <c r="C314" s="88">
        <f>Factures!F314</f>
        <v>0</v>
      </c>
      <c r="D314" s="89">
        <f>Factures!N314</f>
        <v>0</v>
      </c>
      <c r="E314" s="90">
        <f>Factures!O314</f>
        <v>0</v>
      </c>
    </row>
    <row r="315" ht="12.75" hidden="1" spans="1:5">
      <c r="A315" s="86" t="str">
        <f>IF(Factures!A315=0,"",Factures!A315&amp;" • "&amp;Factures!B315&amp;" ("&amp;Factures!E315&amp;" T"&amp;Factures!P315&amp;")")</f>
        <v/>
      </c>
      <c r="B315" s="87">
        <f>Factures!C315</f>
        <v>0</v>
      </c>
      <c r="C315" s="88">
        <f>Factures!F315</f>
        <v>0</v>
      </c>
      <c r="D315" s="89">
        <f>Factures!N315</f>
        <v>0</v>
      </c>
      <c r="E315" s="90">
        <f>Factures!O315</f>
        <v>0</v>
      </c>
    </row>
    <row r="316" ht="12.75" hidden="1" spans="1:5">
      <c r="A316" s="86" t="str">
        <f>IF(Factures!A316=0,"",Factures!A316&amp;" • "&amp;Factures!B316&amp;" ("&amp;Factures!E316&amp;" T"&amp;Factures!P316&amp;")")</f>
        <v/>
      </c>
      <c r="B316" s="87">
        <f>Factures!C316</f>
        <v>0</v>
      </c>
      <c r="C316" s="88">
        <f>Factures!F316</f>
        <v>0</v>
      </c>
      <c r="D316" s="89">
        <f>Factures!N316</f>
        <v>0</v>
      </c>
      <c r="E316" s="90">
        <f>Factures!O316</f>
        <v>0</v>
      </c>
    </row>
    <row r="317" ht="12.75" hidden="1" spans="1:5">
      <c r="A317" s="86" t="str">
        <f>IF(Factures!A317=0,"",Factures!A317&amp;" • "&amp;Factures!B317&amp;" ("&amp;Factures!E317&amp;" T"&amp;Factures!P317&amp;")")</f>
        <v/>
      </c>
      <c r="B317" s="87">
        <f>Factures!C317</f>
        <v>0</v>
      </c>
      <c r="C317" s="88">
        <f>Factures!F317</f>
        <v>0</v>
      </c>
      <c r="D317" s="89">
        <f>Factures!N317</f>
        <v>0</v>
      </c>
      <c r="E317" s="90">
        <f>Factures!O317</f>
        <v>0</v>
      </c>
    </row>
    <row r="318" ht="12.75" hidden="1" spans="1:5">
      <c r="A318" s="86" t="str">
        <f>IF(Factures!A318=0,"",Factures!A318&amp;" • "&amp;Factures!B318&amp;" ("&amp;Factures!E318&amp;" T"&amp;Factures!P318&amp;")")</f>
        <v/>
      </c>
      <c r="B318" s="87">
        <f>Factures!C318</f>
        <v>0</v>
      </c>
      <c r="C318" s="88">
        <f>Factures!F318</f>
        <v>0</v>
      </c>
      <c r="D318" s="89">
        <f>Factures!N318</f>
        <v>0</v>
      </c>
      <c r="E318" s="90">
        <f>Factures!O318</f>
        <v>0</v>
      </c>
    </row>
    <row r="319" ht="12.75" hidden="1" spans="1:5">
      <c r="A319" s="86" t="str">
        <f>IF(Factures!A319=0,"",Factures!A319&amp;" • "&amp;Factures!B319&amp;" ("&amp;Factures!E319&amp;" T"&amp;Factures!P319&amp;")")</f>
        <v/>
      </c>
      <c r="B319" s="87">
        <f>Factures!C319</f>
        <v>0</v>
      </c>
      <c r="C319" s="88">
        <f>Factures!F319</f>
        <v>0</v>
      </c>
      <c r="D319" s="89">
        <f>Factures!N319</f>
        <v>0</v>
      </c>
      <c r="E319" s="90">
        <f>Factures!O319</f>
        <v>0</v>
      </c>
    </row>
    <row r="320" ht="12.75" hidden="1" spans="1:5">
      <c r="A320" s="86" t="str">
        <f>IF(Factures!A320=0,"",Factures!A320&amp;" • "&amp;Factures!B320&amp;" ("&amp;Factures!E320&amp;" T"&amp;Factures!P320&amp;")")</f>
        <v/>
      </c>
      <c r="B320" s="87">
        <f>Factures!C320</f>
        <v>0</v>
      </c>
      <c r="C320" s="88">
        <f>Factures!F320</f>
        <v>0</v>
      </c>
      <c r="D320" s="89">
        <f>Factures!N320</f>
        <v>0</v>
      </c>
      <c r="E320" s="90">
        <f>Factures!O320</f>
        <v>0</v>
      </c>
    </row>
    <row r="321" ht="12.75" hidden="1" spans="1:5">
      <c r="A321" s="86" t="str">
        <f>IF(Factures!A321=0,"",Factures!A321&amp;" • "&amp;Factures!B321&amp;" ("&amp;Factures!E321&amp;" T"&amp;Factures!P321&amp;")")</f>
        <v/>
      </c>
      <c r="B321" s="87">
        <f>Factures!C321</f>
        <v>0</v>
      </c>
      <c r="C321" s="88">
        <f>Factures!F321</f>
        <v>0</v>
      </c>
      <c r="D321" s="89">
        <f>Factures!N321</f>
        <v>0</v>
      </c>
      <c r="E321" s="90">
        <f>Factures!O321</f>
        <v>0</v>
      </c>
    </row>
    <row r="322" ht="12.75" hidden="1" spans="1:5">
      <c r="A322" s="86" t="str">
        <f>IF(Factures!A322=0,"",Factures!A322&amp;" • "&amp;Factures!B322&amp;" ("&amp;Factures!E322&amp;" T"&amp;Factures!P322&amp;")")</f>
        <v/>
      </c>
      <c r="B322" s="87">
        <f>Factures!C322</f>
        <v>0</v>
      </c>
      <c r="C322" s="88">
        <f>Factures!F322</f>
        <v>0</v>
      </c>
      <c r="D322" s="89">
        <f>Factures!N322</f>
        <v>0</v>
      </c>
      <c r="E322" s="90">
        <f>Factures!O322</f>
        <v>0</v>
      </c>
    </row>
    <row r="323" ht="12.75" hidden="1" spans="1:5">
      <c r="A323" s="86" t="str">
        <f>IF(Factures!A323=0,"",Factures!A323&amp;" • "&amp;Factures!B323&amp;" ("&amp;Factures!E323&amp;" T"&amp;Factures!P323&amp;")")</f>
        <v/>
      </c>
      <c r="B323" s="87">
        <f>Factures!C323</f>
        <v>0</v>
      </c>
      <c r="C323" s="88">
        <f>Factures!F323</f>
        <v>0</v>
      </c>
      <c r="D323" s="89">
        <f>Factures!N323</f>
        <v>0</v>
      </c>
      <c r="E323" s="90">
        <f>Factures!O323</f>
        <v>0</v>
      </c>
    </row>
    <row r="324" ht="12.75" hidden="1" spans="1:5">
      <c r="A324" s="86" t="str">
        <f>IF(Factures!A324=0,"",Factures!A324&amp;" • "&amp;Factures!B324&amp;" ("&amp;Factures!E324&amp;" T"&amp;Factures!P324&amp;")")</f>
        <v/>
      </c>
      <c r="B324" s="87">
        <f>Factures!C324</f>
        <v>0</v>
      </c>
      <c r="C324" s="88">
        <f>Factures!F324</f>
        <v>0</v>
      </c>
      <c r="D324" s="89">
        <f>Factures!N324</f>
        <v>0</v>
      </c>
      <c r="E324" s="90">
        <f>Factures!O324</f>
        <v>0</v>
      </c>
    </row>
    <row r="325" ht="12.75" hidden="1" spans="1:5">
      <c r="A325" s="86" t="str">
        <f>IF(Factures!A325=0,"",Factures!A325&amp;" • "&amp;Factures!B325&amp;" ("&amp;Factures!E325&amp;" T"&amp;Factures!P325&amp;")")</f>
        <v/>
      </c>
      <c r="B325" s="87">
        <f>Factures!C325</f>
        <v>0</v>
      </c>
      <c r="C325" s="88">
        <f>Factures!F325</f>
        <v>0</v>
      </c>
      <c r="D325" s="89">
        <f>Factures!N325</f>
        <v>0</v>
      </c>
      <c r="E325" s="90">
        <f>Factures!O325</f>
        <v>0</v>
      </c>
    </row>
    <row r="326" ht="12.75" hidden="1" spans="1:5">
      <c r="A326" s="86" t="str">
        <f>IF(Factures!A326=0,"",Factures!A326&amp;" • "&amp;Factures!B326&amp;" ("&amp;Factures!E326&amp;" T"&amp;Factures!P326&amp;")")</f>
        <v/>
      </c>
      <c r="B326" s="87">
        <f>Factures!C326</f>
        <v>0</v>
      </c>
      <c r="C326" s="88">
        <f>Factures!F326</f>
        <v>0</v>
      </c>
      <c r="D326" s="89">
        <f>Factures!N326</f>
        <v>0</v>
      </c>
      <c r="E326" s="90">
        <f>Factures!O326</f>
        <v>0</v>
      </c>
    </row>
    <row r="327" ht="12.75" hidden="1" spans="1:5">
      <c r="A327" s="86" t="str">
        <f>IF(Factures!A327=0,"",Factures!A327&amp;" • "&amp;Factures!B327&amp;" ("&amp;Factures!E327&amp;" T"&amp;Factures!P327&amp;")")</f>
        <v/>
      </c>
      <c r="B327" s="87">
        <f>Factures!C327</f>
        <v>0</v>
      </c>
      <c r="C327" s="88">
        <f>Factures!F327</f>
        <v>0</v>
      </c>
      <c r="D327" s="89">
        <f>Factures!N327</f>
        <v>0</v>
      </c>
      <c r="E327" s="90">
        <f>Factures!O327</f>
        <v>0</v>
      </c>
    </row>
    <row r="328" ht="12.75" hidden="1" spans="1:5">
      <c r="A328" s="86" t="str">
        <f>IF(Factures!A328=0,"",Factures!A328&amp;" • "&amp;Factures!B328&amp;" ("&amp;Factures!E328&amp;" T"&amp;Factures!P328&amp;")")</f>
        <v/>
      </c>
      <c r="B328" s="87">
        <f>Factures!C328</f>
        <v>0</v>
      </c>
      <c r="C328" s="88">
        <f>Factures!F328</f>
        <v>0</v>
      </c>
      <c r="D328" s="89">
        <f>Factures!N328</f>
        <v>0</v>
      </c>
      <c r="E328" s="90">
        <f>Factures!O328</f>
        <v>0</v>
      </c>
    </row>
    <row r="329" ht="12.75" hidden="1" spans="1:5">
      <c r="A329" s="86" t="str">
        <f>IF(Factures!A329=0,"",Factures!A329&amp;" • "&amp;Factures!B329&amp;" ("&amp;Factures!E329&amp;" T"&amp;Factures!P329&amp;")")</f>
        <v/>
      </c>
      <c r="B329" s="87">
        <f>Factures!C329</f>
        <v>0</v>
      </c>
      <c r="C329" s="88">
        <f>Factures!F329</f>
        <v>0</v>
      </c>
      <c r="D329" s="89">
        <f>Factures!N329</f>
        <v>0</v>
      </c>
      <c r="E329" s="90">
        <f>Factures!O329</f>
        <v>0</v>
      </c>
    </row>
    <row r="330" ht="12.75" hidden="1" spans="1:5">
      <c r="A330" s="86" t="str">
        <f>IF(Factures!A330=0,"",Factures!A330&amp;" • "&amp;Factures!B330&amp;" ("&amp;Factures!E330&amp;" T"&amp;Factures!P330&amp;")")</f>
        <v/>
      </c>
      <c r="B330" s="87">
        <f>Factures!C330</f>
        <v>0</v>
      </c>
      <c r="C330" s="88">
        <f>Factures!F330</f>
        <v>0</v>
      </c>
      <c r="D330" s="89">
        <f>Factures!N330</f>
        <v>0</v>
      </c>
      <c r="E330" s="90">
        <f>Factures!O330</f>
        <v>0</v>
      </c>
    </row>
    <row r="331" ht="12.75" hidden="1" spans="1:5">
      <c r="A331" s="86" t="str">
        <f>IF(Factures!A331=0,"",Factures!A331&amp;" • "&amp;Factures!B331&amp;" ("&amp;Factures!E331&amp;" T"&amp;Factures!P331&amp;")")</f>
        <v/>
      </c>
      <c r="B331" s="87">
        <f>Factures!C331</f>
        <v>0</v>
      </c>
      <c r="C331" s="88">
        <f>Factures!F331</f>
        <v>0</v>
      </c>
      <c r="D331" s="89">
        <f>Factures!N331</f>
        <v>0</v>
      </c>
      <c r="E331" s="90">
        <f>Factures!O331</f>
        <v>0</v>
      </c>
    </row>
    <row r="332" ht="12.75" hidden="1" spans="1:5">
      <c r="A332" s="86" t="str">
        <f>IF(Factures!A332=0,"",Factures!A332&amp;" • "&amp;Factures!B332&amp;" ("&amp;Factures!E332&amp;" T"&amp;Factures!P332&amp;")")</f>
        <v/>
      </c>
      <c r="B332" s="87">
        <f>Factures!C332</f>
        <v>0</v>
      </c>
      <c r="C332" s="88">
        <f>Factures!F332</f>
        <v>0</v>
      </c>
      <c r="D332" s="89">
        <f>Factures!N332</f>
        <v>0</v>
      </c>
      <c r="E332" s="90">
        <f>Factures!O332</f>
        <v>0</v>
      </c>
    </row>
    <row r="333" ht="12.75" hidden="1" spans="1:5">
      <c r="A333" s="86" t="str">
        <f>IF(Factures!A333=0,"",Factures!A333&amp;" • "&amp;Factures!B333&amp;" ("&amp;Factures!E333&amp;" T"&amp;Factures!P333&amp;")")</f>
        <v/>
      </c>
      <c r="B333" s="87">
        <f>Factures!C333</f>
        <v>0</v>
      </c>
      <c r="C333" s="88">
        <f>Factures!F333</f>
        <v>0</v>
      </c>
      <c r="D333" s="89">
        <f>Factures!N333</f>
        <v>0</v>
      </c>
      <c r="E333" s="90">
        <f>Factures!O333</f>
        <v>0</v>
      </c>
    </row>
    <row r="334" ht="12.75" hidden="1" spans="1:5">
      <c r="A334" s="86" t="str">
        <f>IF(Factures!A334=0,"",Factures!A334&amp;" • "&amp;Factures!B334&amp;" ("&amp;Factures!E334&amp;" T"&amp;Factures!P334&amp;")")</f>
        <v/>
      </c>
      <c r="B334" s="87">
        <f>Factures!C334</f>
        <v>0</v>
      </c>
      <c r="C334" s="88">
        <f>Factures!F334</f>
        <v>0</v>
      </c>
      <c r="D334" s="89">
        <f>Factures!N334</f>
        <v>0</v>
      </c>
      <c r="E334" s="90">
        <f>Factures!O334</f>
        <v>0</v>
      </c>
    </row>
    <row r="335" ht="12.75" hidden="1" spans="1:5">
      <c r="A335" s="86" t="str">
        <f>IF(Factures!A335=0,"",Factures!A335&amp;" • "&amp;Factures!B335&amp;" ("&amp;Factures!E335&amp;" T"&amp;Factures!P335&amp;")")</f>
        <v/>
      </c>
      <c r="B335" s="87">
        <f>Factures!C335</f>
        <v>0</v>
      </c>
      <c r="C335" s="88">
        <f>Factures!F335</f>
        <v>0</v>
      </c>
      <c r="D335" s="89">
        <f>Factures!N335</f>
        <v>0</v>
      </c>
      <c r="E335" s="90">
        <f>Factures!O335</f>
        <v>0</v>
      </c>
    </row>
    <row r="336" ht="12.75" hidden="1" spans="1:5">
      <c r="A336" s="86" t="str">
        <f>IF(Factures!A336=0,"",Factures!A336&amp;" • "&amp;Factures!B336&amp;" ("&amp;Factures!E336&amp;" T"&amp;Factures!P336&amp;")")</f>
        <v/>
      </c>
      <c r="B336" s="87">
        <f>Factures!C336</f>
        <v>0</v>
      </c>
      <c r="C336" s="88">
        <f>Factures!F336</f>
        <v>0</v>
      </c>
      <c r="D336" s="89">
        <f>Factures!N336</f>
        <v>0</v>
      </c>
      <c r="E336" s="90">
        <f>Factures!O336</f>
        <v>0</v>
      </c>
    </row>
    <row r="337" ht="12.75" hidden="1" spans="1:5">
      <c r="A337" s="86" t="str">
        <f>IF(Factures!A337=0,"",Factures!A337&amp;" • "&amp;Factures!B337&amp;" ("&amp;Factures!E337&amp;" T"&amp;Factures!P337&amp;")")</f>
        <v/>
      </c>
      <c r="B337" s="87">
        <f>Factures!C337</f>
        <v>0</v>
      </c>
      <c r="C337" s="88">
        <f>Factures!F337</f>
        <v>0</v>
      </c>
      <c r="D337" s="89">
        <f>Factures!N337</f>
        <v>0</v>
      </c>
      <c r="E337" s="90">
        <f>Factures!O337</f>
        <v>0</v>
      </c>
    </row>
    <row r="338" ht="12.75" hidden="1" spans="1:5">
      <c r="A338" s="86" t="str">
        <f>IF(Factures!A338=0,"",Factures!A338&amp;" • "&amp;Factures!B338&amp;" ("&amp;Factures!E338&amp;" T"&amp;Factures!P338&amp;")")</f>
        <v/>
      </c>
      <c r="B338" s="87">
        <f>Factures!C338</f>
        <v>0</v>
      </c>
      <c r="C338" s="88">
        <f>Factures!F338</f>
        <v>0</v>
      </c>
      <c r="D338" s="89">
        <f>Factures!N338</f>
        <v>0</v>
      </c>
      <c r="E338" s="90">
        <f>Factures!O338</f>
        <v>0</v>
      </c>
    </row>
    <row r="339" ht="12.75" hidden="1" spans="1:5">
      <c r="A339" s="86" t="str">
        <f>IF(Factures!A339=0,"",Factures!A339&amp;" • "&amp;Factures!B339&amp;" ("&amp;Factures!E339&amp;" T"&amp;Factures!P339&amp;")")</f>
        <v/>
      </c>
      <c r="B339" s="87">
        <f>Factures!C339</f>
        <v>0</v>
      </c>
      <c r="C339" s="88">
        <f>Factures!F339</f>
        <v>0</v>
      </c>
      <c r="D339" s="89">
        <f>Factures!N339</f>
        <v>0</v>
      </c>
      <c r="E339" s="90">
        <f>Factures!O339</f>
        <v>0</v>
      </c>
    </row>
    <row r="340" ht="12.75" hidden="1" spans="1:5">
      <c r="A340" s="86" t="str">
        <f>IF(Factures!A340=0,"",Factures!A340&amp;" • "&amp;Factures!B340&amp;" ("&amp;Factures!E340&amp;" T"&amp;Factures!P340&amp;")")</f>
        <v/>
      </c>
      <c r="B340" s="87">
        <f>Factures!C340</f>
        <v>0</v>
      </c>
      <c r="C340" s="88">
        <f>Factures!F340</f>
        <v>0</v>
      </c>
      <c r="D340" s="89">
        <f>Factures!N340</f>
        <v>0</v>
      </c>
      <c r="E340" s="90">
        <f>Factures!O340</f>
        <v>0</v>
      </c>
    </row>
    <row r="341" ht="12.75" hidden="1" spans="1:5">
      <c r="A341" s="86" t="str">
        <f>IF(Factures!A341=0,"",Factures!A341&amp;" • "&amp;Factures!B341&amp;" ("&amp;Factures!E341&amp;" T"&amp;Factures!P341&amp;")")</f>
        <v/>
      </c>
      <c r="B341" s="87">
        <f>Factures!C341</f>
        <v>0</v>
      </c>
      <c r="C341" s="88">
        <f>Factures!F341</f>
        <v>0</v>
      </c>
      <c r="D341" s="89">
        <f>Factures!N341</f>
        <v>0</v>
      </c>
      <c r="E341" s="90">
        <f>Factures!O341</f>
        <v>0</v>
      </c>
    </row>
    <row r="342" ht="12.75" hidden="1" spans="1:5">
      <c r="A342" s="86" t="str">
        <f>IF(Factures!A342=0,"",Factures!A342&amp;" • "&amp;Factures!B342&amp;" ("&amp;Factures!E342&amp;" T"&amp;Factures!P342&amp;")")</f>
        <v/>
      </c>
      <c r="B342" s="87">
        <f>Factures!C342</f>
        <v>0</v>
      </c>
      <c r="C342" s="88">
        <f>Factures!F342</f>
        <v>0</v>
      </c>
      <c r="D342" s="89">
        <f>Factures!N342</f>
        <v>0</v>
      </c>
      <c r="E342" s="90">
        <f>Factures!O342</f>
        <v>0</v>
      </c>
    </row>
    <row r="343" ht="12.75" hidden="1" spans="1:5">
      <c r="A343" s="86" t="str">
        <f>IF(Factures!A343=0,"",Factures!A343&amp;" • "&amp;Factures!B343&amp;" ("&amp;Factures!E343&amp;" T"&amp;Factures!P343&amp;")")</f>
        <v/>
      </c>
      <c r="B343" s="87">
        <f>Factures!C343</f>
        <v>0</v>
      </c>
      <c r="C343" s="88">
        <f>Factures!F343</f>
        <v>0</v>
      </c>
      <c r="D343" s="89">
        <f>Factures!N343</f>
        <v>0</v>
      </c>
      <c r="E343" s="90">
        <f>Factures!O343</f>
        <v>0</v>
      </c>
    </row>
    <row r="344" ht="12.75" hidden="1" spans="1:5">
      <c r="A344" s="86" t="str">
        <f>IF(Factures!A344=0,"",Factures!A344&amp;" • "&amp;Factures!B344&amp;" ("&amp;Factures!E344&amp;" T"&amp;Factures!P344&amp;")")</f>
        <v/>
      </c>
      <c r="B344" s="87">
        <f>Factures!C344</f>
        <v>0</v>
      </c>
      <c r="C344" s="88">
        <f>Factures!F344</f>
        <v>0</v>
      </c>
      <c r="D344" s="89">
        <f>Factures!N344</f>
        <v>0</v>
      </c>
      <c r="E344" s="90">
        <f>Factures!O344</f>
        <v>0</v>
      </c>
    </row>
    <row r="345" ht="12.75" hidden="1" spans="1:5">
      <c r="A345" s="86" t="str">
        <f>IF(Factures!A345=0,"",Factures!A345&amp;" • "&amp;Factures!B345&amp;" ("&amp;Factures!E345&amp;" T"&amp;Factures!P345&amp;")")</f>
        <v/>
      </c>
      <c r="B345" s="87">
        <f>Factures!C345</f>
        <v>0</v>
      </c>
      <c r="C345" s="88">
        <f>Factures!F345</f>
        <v>0</v>
      </c>
      <c r="D345" s="89">
        <f>Factures!N345</f>
        <v>0</v>
      </c>
      <c r="E345" s="90">
        <f>Factures!O345</f>
        <v>0</v>
      </c>
    </row>
    <row r="346" ht="12.75" hidden="1" spans="1:5">
      <c r="A346" s="86" t="str">
        <f>IF(Factures!A346=0,"",Factures!A346&amp;" • "&amp;Factures!B346&amp;" ("&amp;Factures!E346&amp;" T"&amp;Factures!P346&amp;")")</f>
        <v/>
      </c>
      <c r="B346" s="87">
        <f>Factures!C346</f>
        <v>0</v>
      </c>
      <c r="C346" s="88">
        <f>Factures!F346</f>
        <v>0</v>
      </c>
      <c r="D346" s="89">
        <f>Factures!N346</f>
        <v>0</v>
      </c>
      <c r="E346" s="90">
        <f>Factures!O346</f>
        <v>0</v>
      </c>
    </row>
    <row r="347" ht="12.75" hidden="1" spans="1:5">
      <c r="A347" s="86" t="str">
        <f>IF(Factures!A347=0,"",Factures!A347&amp;" • "&amp;Factures!B347&amp;" ("&amp;Factures!E347&amp;" T"&amp;Factures!P347&amp;")")</f>
        <v/>
      </c>
      <c r="B347" s="87">
        <f>Factures!C347</f>
        <v>0</v>
      </c>
      <c r="C347" s="88">
        <f>Factures!F347</f>
        <v>0</v>
      </c>
      <c r="D347" s="89">
        <f>Factures!N347</f>
        <v>0</v>
      </c>
      <c r="E347" s="90">
        <f>Factures!O347</f>
        <v>0</v>
      </c>
    </row>
    <row r="348" ht="12.75" hidden="1" spans="1:5">
      <c r="A348" s="86" t="str">
        <f>IF(Factures!A348=0,"",Factures!A348&amp;" • "&amp;Factures!B348&amp;" ("&amp;Factures!E348&amp;" T"&amp;Factures!P348&amp;")")</f>
        <v/>
      </c>
      <c r="B348" s="87">
        <f>Factures!C348</f>
        <v>0</v>
      </c>
      <c r="C348" s="88">
        <f>Factures!F348</f>
        <v>0</v>
      </c>
      <c r="D348" s="89">
        <f>Factures!N348</f>
        <v>0</v>
      </c>
      <c r="E348" s="90">
        <f>Factures!O348</f>
        <v>0</v>
      </c>
    </row>
    <row r="349" ht="12.75" hidden="1" spans="1:5">
      <c r="A349" s="86" t="str">
        <f>IF(Factures!A349=0,"",Factures!A349&amp;" • "&amp;Factures!B349&amp;" ("&amp;Factures!E349&amp;" T"&amp;Factures!P349&amp;")")</f>
        <v/>
      </c>
      <c r="B349" s="87">
        <f>Factures!C349</f>
        <v>0</v>
      </c>
      <c r="C349" s="88">
        <f>Factures!F349</f>
        <v>0</v>
      </c>
      <c r="D349" s="89">
        <f>Factures!N349</f>
        <v>0</v>
      </c>
      <c r="E349" s="90">
        <f>Factures!O349</f>
        <v>0</v>
      </c>
    </row>
    <row r="350" ht="12.75" hidden="1" spans="1:5">
      <c r="A350" s="86" t="str">
        <f>IF(Factures!A350=0,"",Factures!A350&amp;" • "&amp;Factures!B350&amp;" ("&amp;Factures!E350&amp;" T"&amp;Factures!P350&amp;")")</f>
        <v/>
      </c>
      <c r="B350" s="87">
        <f>Factures!C350</f>
        <v>0</v>
      </c>
      <c r="C350" s="88">
        <f>Factures!F350</f>
        <v>0</v>
      </c>
      <c r="D350" s="89">
        <f>Factures!N350</f>
        <v>0</v>
      </c>
      <c r="E350" s="90">
        <f>Factures!O350</f>
        <v>0</v>
      </c>
    </row>
    <row r="351" ht="12.75" hidden="1" spans="1:5">
      <c r="A351" s="86" t="str">
        <f>IF(Factures!A351=0,"",Factures!A351&amp;" • "&amp;Factures!B351&amp;" ("&amp;Factures!E351&amp;" T"&amp;Factures!P351&amp;")")</f>
        <v/>
      </c>
      <c r="B351" s="87">
        <f>Factures!C351</f>
        <v>0</v>
      </c>
      <c r="C351" s="88">
        <f>Factures!F351</f>
        <v>0</v>
      </c>
      <c r="D351" s="89">
        <f>Factures!N351</f>
        <v>0</v>
      </c>
      <c r="E351" s="90">
        <f>Factures!O351</f>
        <v>0</v>
      </c>
    </row>
    <row r="352" ht="12.75" hidden="1" spans="1:5">
      <c r="A352" s="86" t="str">
        <f>IF(Factures!A352=0,"",Factures!A352&amp;" • "&amp;Factures!B352&amp;" ("&amp;Factures!E352&amp;" T"&amp;Factures!P352&amp;")")</f>
        <v/>
      </c>
      <c r="B352" s="87">
        <f>Factures!C352</f>
        <v>0</v>
      </c>
      <c r="C352" s="88">
        <f>Factures!F352</f>
        <v>0</v>
      </c>
      <c r="D352" s="89">
        <f>Factures!N352</f>
        <v>0</v>
      </c>
      <c r="E352" s="90">
        <f>Factures!O352</f>
        <v>0</v>
      </c>
    </row>
    <row r="353" ht="12.75" hidden="1" spans="1:5">
      <c r="A353" s="86" t="str">
        <f>IF(Factures!A353=0,"",Factures!A353&amp;" • "&amp;Factures!B353&amp;" ("&amp;Factures!E353&amp;" T"&amp;Factures!P353&amp;")")</f>
        <v/>
      </c>
      <c r="B353" s="87">
        <f>Factures!C353</f>
        <v>0</v>
      </c>
      <c r="C353" s="88">
        <f>Factures!F353</f>
        <v>0</v>
      </c>
      <c r="D353" s="89">
        <f>Factures!N353</f>
        <v>0</v>
      </c>
      <c r="E353" s="90">
        <f>Factures!O353</f>
        <v>0</v>
      </c>
    </row>
    <row r="354" ht="12.75" hidden="1" spans="1:5">
      <c r="A354" s="86" t="str">
        <f>IF(Factures!A354=0,"",Factures!A354&amp;" • "&amp;Factures!B354&amp;" ("&amp;Factures!E354&amp;" T"&amp;Factures!P354&amp;")")</f>
        <v/>
      </c>
      <c r="B354" s="87">
        <f>Factures!C354</f>
        <v>0</v>
      </c>
      <c r="C354" s="88">
        <f>Factures!F354</f>
        <v>0</v>
      </c>
      <c r="D354" s="89">
        <f>Factures!N354</f>
        <v>0</v>
      </c>
      <c r="E354" s="90">
        <f>Factures!O354</f>
        <v>0</v>
      </c>
    </row>
    <row r="355" ht="12.75" hidden="1" spans="1:5">
      <c r="A355" s="86" t="str">
        <f>IF(Factures!A355=0,"",Factures!A355&amp;" • "&amp;Factures!B355&amp;" ("&amp;Factures!E355&amp;" T"&amp;Factures!P355&amp;")")</f>
        <v/>
      </c>
      <c r="B355" s="87">
        <f>Factures!C355</f>
        <v>0</v>
      </c>
      <c r="C355" s="88">
        <f>Factures!F355</f>
        <v>0</v>
      </c>
      <c r="D355" s="89">
        <f>Factures!N355</f>
        <v>0</v>
      </c>
      <c r="E355" s="90">
        <f>Factures!O355</f>
        <v>0</v>
      </c>
    </row>
    <row r="356" ht="12.75" hidden="1" spans="1:5">
      <c r="A356" s="86" t="str">
        <f>IF(Factures!A356=0,"",Factures!A356&amp;" • "&amp;Factures!B356&amp;" ("&amp;Factures!E356&amp;" T"&amp;Factures!P356&amp;")")</f>
        <v/>
      </c>
      <c r="B356" s="87">
        <f>Factures!C356</f>
        <v>0</v>
      </c>
      <c r="C356" s="88">
        <f>Factures!F356</f>
        <v>0</v>
      </c>
      <c r="D356" s="89">
        <f>Factures!N356</f>
        <v>0</v>
      </c>
      <c r="E356" s="90">
        <f>Factures!O356</f>
        <v>0</v>
      </c>
    </row>
    <row r="357" ht="12.75" hidden="1" spans="1:5">
      <c r="A357" s="86" t="str">
        <f>IF(Factures!A357=0,"",Factures!A357&amp;" • "&amp;Factures!B357&amp;" ("&amp;Factures!E357&amp;" T"&amp;Factures!P357&amp;")")</f>
        <v/>
      </c>
      <c r="B357" s="87">
        <f>Factures!C357</f>
        <v>0</v>
      </c>
      <c r="C357" s="88">
        <f>Factures!F357</f>
        <v>0</v>
      </c>
      <c r="D357" s="89">
        <f>Factures!N357</f>
        <v>0</v>
      </c>
      <c r="E357" s="90">
        <f>Factures!O357</f>
        <v>0</v>
      </c>
    </row>
    <row r="358" ht="12.75" hidden="1" spans="1:5">
      <c r="A358" s="86" t="str">
        <f>IF(Factures!A358=0,"",Factures!A358&amp;" • "&amp;Factures!B358&amp;" ("&amp;Factures!E358&amp;" T"&amp;Factures!P358&amp;")")</f>
        <v/>
      </c>
      <c r="B358" s="87">
        <f>Factures!C358</f>
        <v>0</v>
      </c>
      <c r="C358" s="88">
        <f>Factures!F358</f>
        <v>0</v>
      </c>
      <c r="D358" s="89">
        <f>Factures!N358</f>
        <v>0</v>
      </c>
      <c r="E358" s="90">
        <f>Factures!O358</f>
        <v>0</v>
      </c>
    </row>
    <row r="359" ht="12.75" hidden="1" spans="1:5">
      <c r="A359" s="86" t="str">
        <f>IF(Factures!A359=0,"",Factures!A359&amp;" • "&amp;Factures!B359&amp;" ("&amp;Factures!E359&amp;" T"&amp;Factures!P359&amp;")")</f>
        <v/>
      </c>
      <c r="B359" s="87">
        <f>Factures!C359</f>
        <v>0</v>
      </c>
      <c r="C359" s="88">
        <f>Factures!F359</f>
        <v>0</v>
      </c>
      <c r="D359" s="89">
        <f>Factures!N359</f>
        <v>0</v>
      </c>
      <c r="E359" s="90">
        <f>Factures!O359</f>
        <v>0</v>
      </c>
    </row>
    <row r="360" ht="12.75" hidden="1" spans="1:5">
      <c r="A360" s="86" t="str">
        <f>IF(Factures!A360=0,"",Factures!A360&amp;" • "&amp;Factures!B360&amp;" ("&amp;Factures!E360&amp;" T"&amp;Factures!P360&amp;")")</f>
        <v/>
      </c>
      <c r="B360" s="87">
        <f>Factures!C360</f>
        <v>0</v>
      </c>
      <c r="C360" s="88">
        <f>Factures!F360</f>
        <v>0</v>
      </c>
      <c r="D360" s="89">
        <f>Factures!N360</f>
        <v>0</v>
      </c>
      <c r="E360" s="90">
        <f>Factures!O360</f>
        <v>0</v>
      </c>
    </row>
    <row r="361" ht="12.75" hidden="1" spans="1:5">
      <c r="A361" s="86" t="str">
        <f>IF(Factures!A361=0,"",Factures!A361&amp;" • "&amp;Factures!B361&amp;" ("&amp;Factures!E361&amp;" T"&amp;Factures!P361&amp;")")</f>
        <v/>
      </c>
      <c r="B361" s="87">
        <f>Factures!C361</f>
        <v>0</v>
      </c>
      <c r="C361" s="88">
        <f>Factures!F361</f>
        <v>0</v>
      </c>
      <c r="D361" s="89">
        <f>Factures!N361</f>
        <v>0</v>
      </c>
      <c r="E361" s="90">
        <f>Factures!O361</f>
        <v>0</v>
      </c>
    </row>
    <row r="362" ht="12.75" hidden="1" spans="1:5">
      <c r="A362" s="86" t="str">
        <f>IF(Factures!A362=0,"",Factures!A362&amp;" • "&amp;Factures!B362&amp;" ("&amp;Factures!E362&amp;" T"&amp;Factures!P362&amp;")")</f>
        <v/>
      </c>
      <c r="B362" s="87">
        <f>Factures!C362</f>
        <v>0</v>
      </c>
      <c r="C362" s="88">
        <f>Factures!F362</f>
        <v>0</v>
      </c>
      <c r="D362" s="89">
        <f>Factures!N362</f>
        <v>0</v>
      </c>
      <c r="E362" s="90">
        <f>Factures!O362</f>
        <v>0</v>
      </c>
    </row>
    <row r="363" ht="12.75" hidden="1" spans="1:5">
      <c r="A363" s="86" t="str">
        <f>IF(Factures!A363=0,"",Factures!A363&amp;" • "&amp;Factures!B363&amp;" ("&amp;Factures!E363&amp;" T"&amp;Factures!P363&amp;")")</f>
        <v/>
      </c>
      <c r="B363" s="87">
        <f>Factures!C363</f>
        <v>0</v>
      </c>
      <c r="C363" s="88">
        <f>Factures!F363</f>
        <v>0</v>
      </c>
      <c r="D363" s="89">
        <f>Factures!N363</f>
        <v>0</v>
      </c>
      <c r="E363" s="90">
        <f>Factures!O363</f>
        <v>0</v>
      </c>
    </row>
    <row r="364" ht="12.75" hidden="1" spans="1:5">
      <c r="A364" s="86" t="str">
        <f>IF(Factures!A364=0,"",Factures!A364&amp;" • "&amp;Factures!B364&amp;" ("&amp;Factures!E364&amp;" T"&amp;Factures!P364&amp;")")</f>
        <v/>
      </c>
      <c r="B364" s="87">
        <f>Factures!C364</f>
        <v>0</v>
      </c>
      <c r="C364" s="88">
        <f>Factures!F364</f>
        <v>0</v>
      </c>
      <c r="D364" s="89">
        <f>Factures!N364</f>
        <v>0</v>
      </c>
      <c r="E364" s="90">
        <f>Factures!O364</f>
        <v>0</v>
      </c>
    </row>
    <row r="365" ht="12.75" hidden="1" spans="1:5">
      <c r="A365" s="86" t="str">
        <f>IF(Factures!A365=0,"",Factures!A365&amp;" • "&amp;Factures!B365&amp;" ("&amp;Factures!E365&amp;" T"&amp;Factures!P365&amp;")")</f>
        <v/>
      </c>
      <c r="B365" s="87">
        <f>Factures!C365</f>
        <v>0</v>
      </c>
      <c r="C365" s="88">
        <f>Factures!F365</f>
        <v>0</v>
      </c>
      <c r="D365" s="89">
        <f>Factures!N365</f>
        <v>0</v>
      </c>
      <c r="E365" s="90">
        <f>Factures!O365</f>
        <v>0</v>
      </c>
    </row>
    <row r="366" ht="12.75" hidden="1" spans="1:5">
      <c r="A366" s="86" t="str">
        <f>IF(Factures!A366=0,"",Factures!A366&amp;" • "&amp;Factures!B366&amp;" ("&amp;Factures!E366&amp;" T"&amp;Factures!P366&amp;")")</f>
        <v/>
      </c>
      <c r="B366" s="87">
        <f>Factures!C366</f>
        <v>0</v>
      </c>
      <c r="C366" s="88">
        <f>Factures!F366</f>
        <v>0</v>
      </c>
      <c r="D366" s="89">
        <f>Factures!N366</f>
        <v>0</v>
      </c>
      <c r="E366" s="90">
        <f>Factures!O366</f>
        <v>0</v>
      </c>
    </row>
    <row r="367" ht="12.75" hidden="1" spans="1:5">
      <c r="A367" s="86" t="str">
        <f>IF(Factures!A367=0,"",Factures!A367&amp;" • "&amp;Factures!B367&amp;" ("&amp;Factures!E367&amp;" T"&amp;Factures!P367&amp;")")</f>
        <v/>
      </c>
      <c r="B367" s="87">
        <f>Factures!C367</f>
        <v>0</v>
      </c>
      <c r="C367" s="88">
        <f>Factures!F367</f>
        <v>0</v>
      </c>
      <c r="D367" s="89">
        <f>Factures!N367</f>
        <v>0</v>
      </c>
      <c r="E367" s="90">
        <f>Factures!O367</f>
        <v>0</v>
      </c>
    </row>
    <row r="368" ht="12.75" hidden="1" spans="1:5">
      <c r="A368" s="86" t="str">
        <f>IF(Factures!A368=0,"",Factures!A368&amp;" • "&amp;Factures!B368&amp;" ("&amp;Factures!E368&amp;" T"&amp;Factures!P368&amp;")")</f>
        <v/>
      </c>
      <c r="B368" s="87">
        <f>Factures!C368</f>
        <v>0</v>
      </c>
      <c r="C368" s="88">
        <f>Factures!F368</f>
        <v>0</v>
      </c>
      <c r="D368" s="89">
        <f>Factures!N368</f>
        <v>0</v>
      </c>
      <c r="E368" s="90">
        <f>Factures!O368</f>
        <v>0</v>
      </c>
    </row>
    <row r="369" ht="12.75" hidden="1" spans="1:5">
      <c r="A369" s="86" t="str">
        <f>IF(Factures!A369=0,"",Factures!A369&amp;" • "&amp;Factures!B369&amp;" ("&amp;Factures!E369&amp;" T"&amp;Factures!P369&amp;")")</f>
        <v/>
      </c>
      <c r="B369" s="87">
        <f>Factures!C369</f>
        <v>0</v>
      </c>
      <c r="C369" s="88">
        <f>Factures!F369</f>
        <v>0</v>
      </c>
      <c r="D369" s="89">
        <f>Factures!N369</f>
        <v>0</v>
      </c>
      <c r="E369" s="90">
        <f>Factures!O369</f>
        <v>0</v>
      </c>
    </row>
    <row r="370" ht="12.75" hidden="1" spans="1:5">
      <c r="A370" s="86" t="str">
        <f>IF(Factures!A370=0,"",Factures!A370&amp;" • "&amp;Factures!B370&amp;" ("&amp;Factures!E370&amp;" T"&amp;Factures!P370&amp;")")</f>
        <v/>
      </c>
      <c r="B370" s="87">
        <f>Factures!C370</f>
        <v>0</v>
      </c>
      <c r="C370" s="88">
        <f>Factures!F370</f>
        <v>0</v>
      </c>
      <c r="D370" s="89">
        <f>Factures!N370</f>
        <v>0</v>
      </c>
      <c r="E370" s="90">
        <f>Factures!O370</f>
        <v>0</v>
      </c>
    </row>
    <row r="371" ht="12.75" hidden="1" spans="1:5">
      <c r="A371" s="86" t="str">
        <f>IF(Factures!A371=0,"",Factures!A371&amp;" • "&amp;Factures!B371&amp;" ("&amp;Factures!E371&amp;" T"&amp;Factures!P371&amp;")")</f>
        <v/>
      </c>
      <c r="B371" s="87">
        <f>Factures!C371</f>
        <v>0</v>
      </c>
      <c r="C371" s="88">
        <f>Factures!F371</f>
        <v>0</v>
      </c>
      <c r="D371" s="89">
        <f>Factures!N371</f>
        <v>0</v>
      </c>
      <c r="E371" s="90">
        <f>Factures!O371</f>
        <v>0</v>
      </c>
    </row>
    <row r="372" ht="12.75" hidden="1" spans="1:5">
      <c r="A372" s="86" t="str">
        <f>IF(Factures!A372=0,"",Factures!A372&amp;" • "&amp;Factures!B372&amp;" ("&amp;Factures!E372&amp;" T"&amp;Factures!P372&amp;")")</f>
        <v/>
      </c>
      <c r="B372" s="87">
        <f>Factures!C372</f>
        <v>0</v>
      </c>
      <c r="C372" s="88">
        <f>Factures!F372</f>
        <v>0</v>
      </c>
      <c r="D372" s="89">
        <f>Factures!N372</f>
        <v>0</v>
      </c>
      <c r="E372" s="90">
        <f>Factures!O372</f>
        <v>0</v>
      </c>
    </row>
    <row r="373" ht="12.75" hidden="1" spans="1:5">
      <c r="A373" s="86" t="str">
        <f>IF(Factures!A373=0,"",Factures!A373&amp;" • "&amp;Factures!B373&amp;" ("&amp;Factures!E373&amp;" T"&amp;Factures!P373&amp;")")</f>
        <v/>
      </c>
      <c r="B373" s="87">
        <f>Factures!C373</f>
        <v>0</v>
      </c>
      <c r="C373" s="88">
        <f>Factures!F373</f>
        <v>0</v>
      </c>
      <c r="D373" s="89">
        <f>Factures!N373</f>
        <v>0</v>
      </c>
      <c r="E373" s="90">
        <f>Factures!O373</f>
        <v>0</v>
      </c>
    </row>
    <row r="374" ht="12.75" hidden="1" spans="1:5">
      <c r="A374" s="86" t="str">
        <f>IF(Factures!A374=0,"",Factures!A374&amp;" • "&amp;Factures!B374&amp;" ("&amp;Factures!E374&amp;" T"&amp;Factures!P374&amp;")")</f>
        <v/>
      </c>
      <c r="B374" s="87">
        <f>Factures!C374</f>
        <v>0</v>
      </c>
      <c r="C374" s="88">
        <f>Factures!F374</f>
        <v>0</v>
      </c>
      <c r="D374" s="89">
        <f>Factures!N374</f>
        <v>0</v>
      </c>
      <c r="E374" s="90">
        <f>Factures!O374</f>
        <v>0</v>
      </c>
    </row>
    <row r="375" ht="12.75" hidden="1" spans="1:5">
      <c r="A375" s="86" t="str">
        <f>IF(Factures!A375=0,"",Factures!A375&amp;" • "&amp;Factures!B375&amp;" ("&amp;Factures!E375&amp;" T"&amp;Factures!P375&amp;")")</f>
        <v/>
      </c>
      <c r="B375" s="87">
        <f>Factures!C375</f>
        <v>0</v>
      </c>
      <c r="C375" s="88">
        <f>Factures!F375</f>
        <v>0</v>
      </c>
      <c r="D375" s="89">
        <f>Factures!N375</f>
        <v>0</v>
      </c>
      <c r="E375" s="90">
        <f>Factures!O375</f>
        <v>0</v>
      </c>
    </row>
    <row r="376" ht="12.75" hidden="1" spans="1:5">
      <c r="A376" s="86" t="str">
        <f>IF(Factures!A376=0,"",Factures!A376&amp;" • "&amp;Factures!B376&amp;" ("&amp;Factures!E376&amp;" T"&amp;Factures!P376&amp;")")</f>
        <v/>
      </c>
      <c r="B376" s="87">
        <f>Factures!C376</f>
        <v>0</v>
      </c>
      <c r="C376" s="88">
        <f>Factures!F376</f>
        <v>0</v>
      </c>
      <c r="D376" s="89">
        <f>Factures!N376</f>
        <v>0</v>
      </c>
      <c r="E376" s="90">
        <f>Factures!O376</f>
        <v>0</v>
      </c>
    </row>
    <row r="377" ht="12.75" hidden="1" spans="1:5">
      <c r="A377" s="86" t="str">
        <f>IF(Factures!A377=0,"",Factures!A377&amp;" • "&amp;Factures!B377&amp;" ("&amp;Factures!E377&amp;" T"&amp;Factures!P377&amp;")")</f>
        <v/>
      </c>
      <c r="B377" s="87">
        <f>Factures!C377</f>
        <v>0</v>
      </c>
      <c r="C377" s="88">
        <f>Factures!F377</f>
        <v>0</v>
      </c>
      <c r="D377" s="89">
        <f>Factures!N377</f>
        <v>0</v>
      </c>
      <c r="E377" s="90">
        <f>Factures!O377</f>
        <v>0</v>
      </c>
    </row>
    <row r="378" ht="12.75" hidden="1" spans="1:5">
      <c r="A378" s="86" t="str">
        <f>IF(Factures!A378=0,"",Factures!A378&amp;" • "&amp;Factures!B378&amp;" ("&amp;Factures!E378&amp;" T"&amp;Factures!P378&amp;")")</f>
        <v/>
      </c>
      <c r="B378" s="87">
        <f>Factures!C378</f>
        <v>0</v>
      </c>
      <c r="C378" s="88">
        <f>Factures!F378</f>
        <v>0</v>
      </c>
      <c r="D378" s="89">
        <f>Factures!N378</f>
        <v>0</v>
      </c>
      <c r="E378" s="90">
        <f>Factures!O378</f>
        <v>0</v>
      </c>
    </row>
    <row r="379" ht="12.75" hidden="1" spans="1:5">
      <c r="A379" s="86" t="str">
        <f>IF(Factures!A379=0,"",Factures!A379&amp;" • "&amp;Factures!B379&amp;" ("&amp;Factures!E379&amp;" T"&amp;Factures!P379&amp;")")</f>
        <v/>
      </c>
      <c r="B379" s="87">
        <f>Factures!C379</f>
        <v>0</v>
      </c>
      <c r="C379" s="88">
        <f>Factures!F379</f>
        <v>0</v>
      </c>
      <c r="D379" s="89">
        <f>Factures!N379</f>
        <v>0</v>
      </c>
      <c r="E379" s="90">
        <f>Factures!O379</f>
        <v>0</v>
      </c>
    </row>
    <row r="380" ht="12.75" hidden="1" spans="1:5">
      <c r="A380" s="86" t="str">
        <f>IF(Factures!A380=0,"",Factures!A380&amp;" • "&amp;Factures!B380&amp;" ("&amp;Factures!E380&amp;" T"&amp;Factures!P380&amp;")")</f>
        <v/>
      </c>
      <c r="B380" s="87">
        <f>Factures!C380</f>
        <v>0</v>
      </c>
      <c r="C380" s="88">
        <f>Factures!F380</f>
        <v>0</v>
      </c>
      <c r="D380" s="89">
        <f>Factures!N380</f>
        <v>0</v>
      </c>
      <c r="E380" s="90">
        <f>Factures!O380</f>
        <v>0</v>
      </c>
    </row>
    <row r="381" ht="12.75" hidden="1" spans="1:5">
      <c r="A381" s="86" t="str">
        <f>IF(Factures!A381=0,"",Factures!A381&amp;" • "&amp;Factures!B381&amp;" ("&amp;Factures!E381&amp;" T"&amp;Factures!P381&amp;")")</f>
        <v/>
      </c>
      <c r="B381" s="87">
        <f>Factures!C381</f>
        <v>0</v>
      </c>
      <c r="C381" s="88">
        <f>Factures!F381</f>
        <v>0</v>
      </c>
      <c r="D381" s="89">
        <f>Factures!N381</f>
        <v>0</v>
      </c>
      <c r="E381" s="90">
        <f>Factures!O381</f>
        <v>0</v>
      </c>
    </row>
    <row r="382" ht="12.75" hidden="1" spans="1:5">
      <c r="A382" s="86" t="str">
        <f>IF(Factures!A382=0,"",Factures!A382&amp;" • "&amp;Factures!B382&amp;" ("&amp;Factures!E382&amp;" T"&amp;Factures!P382&amp;")")</f>
        <v/>
      </c>
      <c r="B382" s="87">
        <f>Factures!C382</f>
        <v>0</v>
      </c>
      <c r="C382" s="88">
        <f>Factures!F382</f>
        <v>0</v>
      </c>
      <c r="D382" s="89">
        <f>Factures!N382</f>
        <v>0</v>
      </c>
      <c r="E382" s="90">
        <f>Factures!O382</f>
        <v>0</v>
      </c>
    </row>
    <row r="383" ht="12.75" hidden="1" spans="1:5">
      <c r="A383" s="86" t="str">
        <f>IF(Factures!A383=0,"",Factures!A383&amp;" • "&amp;Factures!B383&amp;" ("&amp;Factures!E383&amp;" T"&amp;Factures!P383&amp;")")</f>
        <v/>
      </c>
      <c r="B383" s="87">
        <f>Factures!C383</f>
        <v>0</v>
      </c>
      <c r="C383" s="88">
        <f>Factures!F383</f>
        <v>0</v>
      </c>
      <c r="D383" s="89">
        <f>Factures!N383</f>
        <v>0</v>
      </c>
      <c r="E383" s="90">
        <f>Factures!O383</f>
        <v>0</v>
      </c>
    </row>
    <row r="384" ht="12.75" hidden="1" spans="1:5">
      <c r="A384" s="86" t="str">
        <f>IF(Factures!A384=0,"",Factures!A384&amp;" • "&amp;Factures!B384&amp;" ("&amp;Factures!E384&amp;" T"&amp;Factures!P384&amp;")")</f>
        <v/>
      </c>
      <c r="B384" s="87">
        <f>Factures!C384</f>
        <v>0</v>
      </c>
      <c r="C384" s="88">
        <f>Factures!F384</f>
        <v>0</v>
      </c>
      <c r="D384" s="89">
        <f>Factures!N384</f>
        <v>0</v>
      </c>
      <c r="E384" s="90">
        <f>Factures!O384</f>
        <v>0</v>
      </c>
    </row>
    <row r="385" ht="12.75" hidden="1" spans="1:5">
      <c r="A385" s="86" t="str">
        <f>IF(Factures!A385=0,"",Factures!A385&amp;" • "&amp;Factures!B385&amp;" ("&amp;Factures!E385&amp;" T"&amp;Factures!P385&amp;")")</f>
        <v/>
      </c>
      <c r="B385" s="87">
        <f>Factures!C385</f>
        <v>0</v>
      </c>
      <c r="C385" s="88">
        <f>Factures!F385</f>
        <v>0</v>
      </c>
      <c r="D385" s="89">
        <f>Factures!N385</f>
        <v>0</v>
      </c>
      <c r="E385" s="90">
        <f>Factures!O385</f>
        <v>0</v>
      </c>
    </row>
    <row r="386" ht="12.75" hidden="1" spans="1:5">
      <c r="A386" s="86" t="str">
        <f>IF(Factures!A386=0,"",Factures!A386&amp;" • "&amp;Factures!B386&amp;" ("&amp;Factures!E386&amp;" T"&amp;Factures!P386&amp;")")</f>
        <v/>
      </c>
      <c r="B386" s="87">
        <f>Factures!C386</f>
        <v>0</v>
      </c>
      <c r="C386" s="88">
        <f>Factures!F386</f>
        <v>0</v>
      </c>
      <c r="D386" s="89">
        <f>Factures!N386</f>
        <v>0</v>
      </c>
      <c r="E386" s="90">
        <f>Factures!O386</f>
        <v>0</v>
      </c>
    </row>
    <row r="387" ht="12.75" hidden="1" spans="1:5">
      <c r="A387" s="86" t="str">
        <f>IF(Factures!A387=0,"",Factures!A387&amp;" • "&amp;Factures!B387&amp;" ("&amp;Factures!E387&amp;" T"&amp;Factures!P387&amp;")")</f>
        <v/>
      </c>
      <c r="B387" s="87">
        <f>Factures!C387</f>
        <v>0</v>
      </c>
      <c r="C387" s="88">
        <f>Factures!F387</f>
        <v>0</v>
      </c>
      <c r="D387" s="89">
        <f>Factures!N387</f>
        <v>0</v>
      </c>
      <c r="E387" s="90">
        <f>Factures!O387</f>
        <v>0</v>
      </c>
    </row>
    <row r="388" ht="12.75" hidden="1" spans="1:5">
      <c r="A388" s="86" t="str">
        <f>IF(Factures!A388=0,"",Factures!A388&amp;" • "&amp;Factures!B388&amp;" ("&amp;Factures!E388&amp;" T"&amp;Factures!P388&amp;")")</f>
        <v/>
      </c>
      <c r="B388" s="87">
        <f>Factures!C388</f>
        <v>0</v>
      </c>
      <c r="C388" s="88">
        <f>Factures!F388</f>
        <v>0</v>
      </c>
      <c r="D388" s="89">
        <f>Factures!N388</f>
        <v>0</v>
      </c>
      <c r="E388" s="90">
        <f>Factures!O388</f>
        <v>0</v>
      </c>
    </row>
    <row r="389" ht="12.75" hidden="1" spans="1:5">
      <c r="A389" s="86" t="str">
        <f>IF(Factures!A389=0,"",Factures!A389&amp;" • "&amp;Factures!B389&amp;" ("&amp;Factures!E389&amp;" T"&amp;Factures!P389&amp;")")</f>
        <v/>
      </c>
      <c r="B389" s="87">
        <f>Factures!C389</f>
        <v>0</v>
      </c>
      <c r="C389" s="88">
        <f>Factures!F389</f>
        <v>0</v>
      </c>
      <c r="D389" s="89">
        <f>Factures!N389</f>
        <v>0</v>
      </c>
      <c r="E389" s="90">
        <f>Factures!O389</f>
        <v>0</v>
      </c>
    </row>
    <row r="390" ht="12.75" hidden="1" spans="1:5">
      <c r="A390" s="86" t="str">
        <f>IF(Factures!A390=0,"",Factures!A390&amp;" • "&amp;Factures!B390&amp;" ("&amp;Factures!E390&amp;" T"&amp;Factures!P390&amp;")")</f>
        <v/>
      </c>
      <c r="B390" s="87">
        <f>Factures!C390</f>
        <v>0</v>
      </c>
      <c r="C390" s="88">
        <f>Factures!F390</f>
        <v>0</v>
      </c>
      <c r="D390" s="89">
        <f>Factures!N390</f>
        <v>0</v>
      </c>
      <c r="E390" s="90">
        <f>Factures!O390</f>
        <v>0</v>
      </c>
    </row>
    <row r="391" ht="12.75" hidden="1" spans="1:5">
      <c r="A391" s="86" t="str">
        <f>IF(Factures!A391=0,"",Factures!A391&amp;" • "&amp;Factures!B391&amp;" ("&amp;Factures!E391&amp;" T"&amp;Factures!P391&amp;")")</f>
        <v/>
      </c>
      <c r="B391" s="87">
        <f>Factures!C391</f>
        <v>0</v>
      </c>
      <c r="C391" s="88">
        <f>Factures!F391</f>
        <v>0</v>
      </c>
      <c r="D391" s="89">
        <f>Factures!N391</f>
        <v>0</v>
      </c>
      <c r="E391" s="90">
        <f>Factures!O391</f>
        <v>0</v>
      </c>
    </row>
    <row r="392" ht="12.75" hidden="1" spans="1:5">
      <c r="A392" s="86" t="str">
        <f>IF(Factures!A392=0,"",Factures!A392&amp;" • "&amp;Factures!B392&amp;" ("&amp;Factures!E392&amp;" T"&amp;Factures!P392&amp;")")</f>
        <v/>
      </c>
      <c r="B392" s="87">
        <f>Factures!C392</f>
        <v>0</v>
      </c>
      <c r="C392" s="88">
        <f>Factures!F392</f>
        <v>0</v>
      </c>
      <c r="D392" s="89">
        <f>Factures!N392</f>
        <v>0</v>
      </c>
      <c r="E392" s="90">
        <f>Factures!O392</f>
        <v>0</v>
      </c>
    </row>
    <row r="393" ht="12.75" hidden="1" spans="1:5">
      <c r="A393" s="86" t="str">
        <f>IF(Factures!A393=0,"",Factures!A393&amp;" • "&amp;Factures!B393&amp;" ("&amp;Factures!E393&amp;" T"&amp;Factures!P393&amp;")")</f>
        <v/>
      </c>
      <c r="B393" s="87">
        <f>Factures!C393</f>
        <v>0</v>
      </c>
      <c r="C393" s="88">
        <f>Factures!F393</f>
        <v>0</v>
      </c>
      <c r="D393" s="89">
        <f>Factures!N393</f>
        <v>0</v>
      </c>
      <c r="E393" s="90">
        <f>Factures!O393</f>
        <v>0</v>
      </c>
    </row>
    <row r="394" ht="12.75" hidden="1" spans="1:5">
      <c r="A394" s="86" t="str">
        <f>IF(Factures!A394=0,"",Factures!A394&amp;" • "&amp;Factures!B394&amp;" ("&amp;Factures!E394&amp;" T"&amp;Factures!P394&amp;")")</f>
        <v/>
      </c>
      <c r="B394" s="87">
        <f>Factures!C394</f>
        <v>0</v>
      </c>
      <c r="C394" s="88">
        <f>Factures!F394</f>
        <v>0</v>
      </c>
      <c r="D394" s="89">
        <f>Factures!N394</f>
        <v>0</v>
      </c>
      <c r="E394" s="90">
        <f>Factures!O394</f>
        <v>0</v>
      </c>
    </row>
    <row r="395" ht="12.75" hidden="1" spans="1:5">
      <c r="A395" s="86" t="str">
        <f>IF(Factures!A395=0,"",Factures!A395&amp;" • "&amp;Factures!B395&amp;" ("&amp;Factures!E395&amp;" T"&amp;Factures!P395&amp;")")</f>
        <v/>
      </c>
      <c r="B395" s="87">
        <f>Factures!C395</f>
        <v>0</v>
      </c>
      <c r="C395" s="88">
        <f>Factures!F395</f>
        <v>0</v>
      </c>
      <c r="D395" s="89">
        <f>Factures!N395</f>
        <v>0</v>
      </c>
      <c r="E395" s="90">
        <f>Factures!O395</f>
        <v>0</v>
      </c>
    </row>
    <row r="396" ht="12.75" hidden="1" spans="1:5">
      <c r="A396" s="86" t="str">
        <f>IF(Factures!A396=0,"",Factures!A396&amp;" • "&amp;Factures!B396&amp;" ("&amp;Factures!E396&amp;" T"&amp;Factures!P396&amp;")")</f>
        <v/>
      </c>
      <c r="B396" s="87">
        <f>Factures!C396</f>
        <v>0</v>
      </c>
      <c r="C396" s="88">
        <f>Factures!F396</f>
        <v>0</v>
      </c>
      <c r="D396" s="89">
        <f>Factures!N396</f>
        <v>0</v>
      </c>
      <c r="E396" s="90">
        <f>Factures!O396</f>
        <v>0</v>
      </c>
    </row>
    <row r="397" ht="12.75" hidden="1" spans="1:5">
      <c r="A397" s="86" t="str">
        <f>IF(Factures!A397=0,"",Factures!A397&amp;" • "&amp;Factures!B397&amp;" ("&amp;Factures!E397&amp;" T"&amp;Factures!P397&amp;")")</f>
        <v/>
      </c>
      <c r="B397" s="87">
        <f>Factures!C397</f>
        <v>0</v>
      </c>
      <c r="C397" s="88">
        <f>Factures!F397</f>
        <v>0</v>
      </c>
      <c r="D397" s="89">
        <f>Factures!N397</f>
        <v>0</v>
      </c>
      <c r="E397" s="90">
        <f>Factures!O397</f>
        <v>0</v>
      </c>
    </row>
    <row r="398" ht="12.75" hidden="1" spans="1:5">
      <c r="A398" s="86" t="str">
        <f>IF(Factures!A398=0,"",Factures!A398&amp;" • "&amp;Factures!B398&amp;" ("&amp;Factures!E398&amp;" T"&amp;Factures!P398&amp;")")</f>
        <v/>
      </c>
      <c r="B398" s="87">
        <f>Factures!C398</f>
        <v>0</v>
      </c>
      <c r="C398" s="88">
        <f>Factures!F398</f>
        <v>0</v>
      </c>
      <c r="D398" s="89">
        <f>Factures!N398</f>
        <v>0</v>
      </c>
      <c r="E398" s="90">
        <f>Factures!O398</f>
        <v>0</v>
      </c>
    </row>
    <row r="399" ht="12.75" hidden="1" spans="1:5">
      <c r="A399" s="86" t="str">
        <f>IF(Factures!A399=0,"",Factures!A399&amp;" • "&amp;Factures!B399&amp;" ("&amp;Factures!E399&amp;" T"&amp;Factures!P399&amp;")")</f>
        <v/>
      </c>
      <c r="B399" s="87">
        <f>Factures!C399</f>
        <v>0</v>
      </c>
      <c r="C399" s="88">
        <f>Factures!F399</f>
        <v>0</v>
      </c>
      <c r="D399" s="89">
        <f>Factures!N399</f>
        <v>0</v>
      </c>
      <c r="E399" s="90">
        <f>Factures!O399</f>
        <v>0</v>
      </c>
    </row>
    <row r="400" ht="12.75" hidden="1" spans="1:5">
      <c r="A400" s="86" t="str">
        <f>IF(Factures!A400=0,"",Factures!A400&amp;" • "&amp;Factures!B400&amp;" ("&amp;Factures!E400&amp;" T"&amp;Factures!P400&amp;")")</f>
        <v/>
      </c>
      <c r="B400" s="87">
        <f>Factures!C400</f>
        <v>0</v>
      </c>
      <c r="C400" s="88">
        <f>Factures!F400</f>
        <v>0</v>
      </c>
      <c r="D400" s="89">
        <f>Factures!N400</f>
        <v>0</v>
      </c>
      <c r="E400" s="90">
        <f>Factures!O400</f>
        <v>0</v>
      </c>
    </row>
    <row r="401" ht="12.75" hidden="1" spans="1:5">
      <c r="A401" s="86" t="str">
        <f>IF(Factures!A401=0,"",Factures!A401&amp;" • "&amp;Factures!B401&amp;" ("&amp;Factures!E401&amp;" T"&amp;Factures!P401&amp;")")</f>
        <v/>
      </c>
      <c r="B401" s="87">
        <f>Factures!C401</f>
        <v>0</v>
      </c>
      <c r="C401" s="88">
        <f>Factures!F401</f>
        <v>0</v>
      </c>
      <c r="D401" s="89">
        <f>Factures!N401</f>
        <v>0</v>
      </c>
      <c r="E401" s="90">
        <f>Factures!O401</f>
        <v>0</v>
      </c>
    </row>
    <row r="402" ht="12.75" hidden="1" spans="1:5">
      <c r="A402" s="86" t="str">
        <f>IF(Factures!A402=0,"",Factures!A402&amp;" • "&amp;Factures!B402&amp;" ("&amp;Factures!E402&amp;" T"&amp;Factures!P402&amp;")")</f>
        <v/>
      </c>
      <c r="B402" s="87">
        <f>Factures!C402</f>
        <v>0</v>
      </c>
      <c r="C402" s="88">
        <f>Factures!F402</f>
        <v>0</v>
      </c>
      <c r="D402" s="89">
        <f>Factures!N402</f>
        <v>0</v>
      </c>
      <c r="E402" s="90">
        <f>Factures!O402</f>
        <v>0</v>
      </c>
    </row>
    <row r="403" ht="12.75" hidden="1" spans="1:5">
      <c r="A403" s="86" t="str">
        <f>IF(Factures!A403=0,"",Factures!A403&amp;" • "&amp;Factures!B403&amp;" ("&amp;Factures!E403&amp;" T"&amp;Factures!P403&amp;")")</f>
        <v/>
      </c>
      <c r="B403" s="87">
        <f>Factures!C403</f>
        <v>0</v>
      </c>
      <c r="C403" s="88">
        <f>Factures!F403</f>
        <v>0</v>
      </c>
      <c r="D403" s="89">
        <f>Factures!N403</f>
        <v>0</v>
      </c>
      <c r="E403" s="90">
        <f>Factures!O403</f>
        <v>0</v>
      </c>
    </row>
    <row r="404" ht="12.75" hidden="1" spans="1:5">
      <c r="A404" s="86" t="str">
        <f>IF(Factures!A404=0,"",Factures!A404&amp;" • "&amp;Factures!B404&amp;" ("&amp;Factures!E404&amp;" T"&amp;Factures!P404&amp;")")</f>
        <v/>
      </c>
      <c r="B404" s="87">
        <f>Factures!C404</f>
        <v>0</v>
      </c>
      <c r="C404" s="88">
        <f>Factures!F404</f>
        <v>0</v>
      </c>
      <c r="D404" s="89">
        <f>Factures!N404</f>
        <v>0</v>
      </c>
      <c r="E404" s="90">
        <f>Factures!O404</f>
        <v>0</v>
      </c>
    </row>
    <row r="405" ht="12.75" hidden="1" spans="1:5">
      <c r="A405" s="86" t="str">
        <f>IF(Factures!A405=0,"",Factures!A405&amp;" • "&amp;Factures!B405&amp;" ("&amp;Factures!E405&amp;" T"&amp;Factures!P405&amp;")")</f>
        <v/>
      </c>
      <c r="B405" s="87">
        <f>Factures!C405</f>
        <v>0</v>
      </c>
      <c r="C405" s="88">
        <f>Factures!F405</f>
        <v>0</v>
      </c>
      <c r="D405" s="89">
        <f>Factures!N405</f>
        <v>0</v>
      </c>
      <c r="E405" s="90">
        <f>Factures!O405</f>
        <v>0</v>
      </c>
    </row>
    <row r="406" ht="12.75" hidden="1" spans="1:5">
      <c r="A406" s="86" t="str">
        <f>IF(Factures!A406=0,"",Factures!A406&amp;" • "&amp;Factures!B406&amp;" ("&amp;Factures!E406&amp;" T"&amp;Factures!P406&amp;")")</f>
        <v/>
      </c>
      <c r="B406" s="87">
        <f>Factures!C406</f>
        <v>0</v>
      </c>
      <c r="C406" s="88">
        <f>Factures!F406</f>
        <v>0</v>
      </c>
      <c r="D406" s="89">
        <f>Factures!N406</f>
        <v>0</v>
      </c>
      <c r="E406" s="90">
        <f>Factures!O406</f>
        <v>0</v>
      </c>
    </row>
    <row r="407" ht="12.75" hidden="1" spans="1:5">
      <c r="A407" s="86" t="str">
        <f>IF(Factures!A407=0,"",Factures!A407&amp;" • "&amp;Factures!B407&amp;" ("&amp;Factures!E407&amp;" T"&amp;Factures!P407&amp;")")</f>
        <v/>
      </c>
      <c r="B407" s="87">
        <f>Factures!C407</f>
        <v>0</v>
      </c>
      <c r="C407" s="88">
        <f>Factures!F407</f>
        <v>0</v>
      </c>
      <c r="D407" s="89">
        <f>Factures!N407</f>
        <v>0</v>
      </c>
      <c r="E407" s="90">
        <f>Factures!O407</f>
        <v>0</v>
      </c>
    </row>
    <row r="408" ht="12.75" hidden="1" spans="1:5">
      <c r="A408" s="86" t="str">
        <f>IF(Factures!A408=0,"",Factures!A408&amp;" • "&amp;Factures!B408&amp;" ("&amp;Factures!E408&amp;" T"&amp;Factures!P408&amp;")")</f>
        <v/>
      </c>
      <c r="B408" s="87">
        <f>Factures!C408</f>
        <v>0</v>
      </c>
      <c r="C408" s="88">
        <f>Factures!F408</f>
        <v>0</v>
      </c>
      <c r="D408" s="89">
        <f>Factures!N408</f>
        <v>0</v>
      </c>
      <c r="E408" s="90">
        <f>Factures!O408</f>
        <v>0</v>
      </c>
    </row>
    <row r="409" ht="12.75" hidden="1" spans="1:5">
      <c r="A409" s="86" t="str">
        <f>IF(Factures!A409=0,"",Factures!A409&amp;" • "&amp;Factures!B409&amp;" ("&amp;Factures!E409&amp;" T"&amp;Factures!P409&amp;")")</f>
        <v/>
      </c>
      <c r="B409" s="87">
        <f>Factures!C409</f>
        <v>0</v>
      </c>
      <c r="C409" s="88">
        <f>Factures!F409</f>
        <v>0</v>
      </c>
      <c r="D409" s="89">
        <f>Factures!N409</f>
        <v>0</v>
      </c>
      <c r="E409" s="90">
        <f>Factures!O409</f>
        <v>0</v>
      </c>
    </row>
    <row r="410" ht="12.75" hidden="1" spans="1:5">
      <c r="A410" s="86" t="str">
        <f>IF(Factures!A410=0,"",Factures!A410&amp;" • "&amp;Factures!B410&amp;" ("&amp;Factures!E410&amp;" T"&amp;Factures!P410&amp;")")</f>
        <v/>
      </c>
      <c r="B410" s="87">
        <f>Factures!C410</f>
        <v>0</v>
      </c>
      <c r="C410" s="88">
        <f>Factures!F410</f>
        <v>0</v>
      </c>
      <c r="D410" s="89">
        <f>Factures!N410</f>
        <v>0</v>
      </c>
      <c r="E410" s="90">
        <f>Factures!O410</f>
        <v>0</v>
      </c>
    </row>
    <row r="411" ht="12.75" hidden="1" spans="1:5">
      <c r="A411" s="86" t="str">
        <f>IF(Factures!A411=0,"",Factures!A411&amp;" • "&amp;Factures!B411&amp;" ("&amp;Factures!E411&amp;" T"&amp;Factures!P411&amp;")")</f>
        <v/>
      </c>
      <c r="B411" s="87">
        <f>Factures!C411</f>
        <v>0</v>
      </c>
      <c r="C411" s="88">
        <f>Factures!F411</f>
        <v>0</v>
      </c>
      <c r="D411" s="89">
        <f>Factures!N411</f>
        <v>0</v>
      </c>
      <c r="E411" s="90">
        <f>Factures!O411</f>
        <v>0</v>
      </c>
    </row>
    <row r="412" ht="12.75" hidden="1" spans="1:5">
      <c r="A412" s="86" t="str">
        <f>IF(Factures!A412=0,"",Factures!A412&amp;" • "&amp;Factures!B412&amp;" ("&amp;Factures!E412&amp;" T"&amp;Factures!P412&amp;")")</f>
        <v/>
      </c>
      <c r="B412" s="87">
        <f>Factures!C412</f>
        <v>0</v>
      </c>
      <c r="C412" s="88">
        <f>Factures!F412</f>
        <v>0</v>
      </c>
      <c r="D412" s="89">
        <f>Factures!N412</f>
        <v>0</v>
      </c>
      <c r="E412" s="90">
        <f>Factures!O412</f>
        <v>0</v>
      </c>
    </row>
    <row r="413" ht="12.75" hidden="1" spans="1:5">
      <c r="A413" s="86" t="str">
        <f>IF(Factures!A413=0,"",Factures!A413&amp;" • "&amp;Factures!B413&amp;" ("&amp;Factures!E413&amp;" T"&amp;Factures!P413&amp;")")</f>
        <v/>
      </c>
      <c r="B413" s="87">
        <f>Factures!C413</f>
        <v>0</v>
      </c>
      <c r="C413" s="88">
        <f>Factures!F413</f>
        <v>0</v>
      </c>
      <c r="D413" s="89">
        <f>Factures!N413</f>
        <v>0</v>
      </c>
      <c r="E413" s="90">
        <f>Factures!O413</f>
        <v>0</v>
      </c>
    </row>
    <row r="414" ht="12.75" hidden="1" spans="1:5">
      <c r="A414" s="86" t="str">
        <f>IF(Factures!A414=0,"",Factures!A414&amp;" • "&amp;Factures!B414&amp;" ("&amp;Factures!E414&amp;" T"&amp;Factures!P414&amp;")")</f>
        <v/>
      </c>
      <c r="B414" s="87">
        <f>Factures!C414</f>
        <v>0</v>
      </c>
      <c r="C414" s="88">
        <f>Factures!F414</f>
        <v>0</v>
      </c>
      <c r="D414" s="89">
        <f>Factures!N414</f>
        <v>0</v>
      </c>
      <c r="E414" s="90">
        <f>Factures!O414</f>
        <v>0</v>
      </c>
    </row>
    <row r="415" ht="12.75" hidden="1" spans="1:5">
      <c r="A415" s="86" t="str">
        <f>IF(Factures!A415=0,"",Factures!A415&amp;" • "&amp;Factures!B415&amp;" ("&amp;Factures!E415&amp;" T"&amp;Factures!P415&amp;")")</f>
        <v/>
      </c>
      <c r="B415" s="87">
        <f>Factures!C415</f>
        <v>0</v>
      </c>
      <c r="C415" s="88">
        <f>Factures!F415</f>
        <v>0</v>
      </c>
      <c r="D415" s="89">
        <f>Factures!N415</f>
        <v>0</v>
      </c>
      <c r="E415" s="90">
        <f>Factures!O415</f>
        <v>0</v>
      </c>
    </row>
    <row r="416" ht="12.75" hidden="1" spans="1:5">
      <c r="A416" s="86" t="str">
        <f>IF(Factures!A416=0,"",Factures!A416&amp;" • "&amp;Factures!B416&amp;" ("&amp;Factures!E416&amp;" T"&amp;Factures!P416&amp;")")</f>
        <v/>
      </c>
      <c r="B416" s="87">
        <f>Factures!C416</f>
        <v>0</v>
      </c>
      <c r="C416" s="88">
        <f>Factures!F416</f>
        <v>0</v>
      </c>
      <c r="D416" s="89">
        <f>Factures!N416</f>
        <v>0</v>
      </c>
      <c r="E416" s="90">
        <f>Factures!O416</f>
        <v>0</v>
      </c>
    </row>
    <row r="417" ht="12.75" hidden="1" spans="1:5">
      <c r="A417" s="86" t="str">
        <f>IF(Factures!A417=0,"",Factures!A417&amp;" • "&amp;Factures!B417&amp;" ("&amp;Factures!E417&amp;" T"&amp;Factures!P417&amp;")")</f>
        <v/>
      </c>
      <c r="B417" s="87">
        <f>Factures!C417</f>
        <v>0</v>
      </c>
      <c r="C417" s="88">
        <f>Factures!F417</f>
        <v>0</v>
      </c>
      <c r="D417" s="89">
        <f>Factures!N417</f>
        <v>0</v>
      </c>
      <c r="E417" s="90">
        <f>Factures!O417</f>
        <v>0</v>
      </c>
    </row>
    <row r="418" ht="12.75" hidden="1" spans="1:5">
      <c r="A418" s="86" t="str">
        <f>IF(Factures!A418=0,"",Factures!A418&amp;" • "&amp;Factures!B418&amp;" ("&amp;Factures!E418&amp;" T"&amp;Factures!P418&amp;")")</f>
        <v/>
      </c>
      <c r="B418" s="87">
        <f>Factures!C418</f>
        <v>0</v>
      </c>
      <c r="C418" s="88">
        <f>Factures!F418</f>
        <v>0</v>
      </c>
      <c r="D418" s="89">
        <f>Factures!N418</f>
        <v>0</v>
      </c>
      <c r="E418" s="90">
        <f>Factures!O418</f>
        <v>0</v>
      </c>
    </row>
    <row r="419" ht="12.75" hidden="1" spans="1:5">
      <c r="A419" s="86" t="str">
        <f>IF(Factures!A419=0,"",Factures!A419&amp;" • "&amp;Factures!B419&amp;" ("&amp;Factures!E419&amp;" T"&amp;Factures!P419&amp;")")</f>
        <v/>
      </c>
      <c r="B419" s="87">
        <f>Factures!C419</f>
        <v>0</v>
      </c>
      <c r="C419" s="88">
        <f>Factures!F419</f>
        <v>0</v>
      </c>
      <c r="D419" s="89">
        <f>Factures!N419</f>
        <v>0</v>
      </c>
      <c r="E419" s="90">
        <f>Factures!O419</f>
        <v>0</v>
      </c>
    </row>
    <row r="420" ht="12.75" hidden="1" spans="1:5">
      <c r="A420" s="86" t="str">
        <f>IF(Factures!A420=0,"",Factures!A420&amp;" • "&amp;Factures!B420&amp;" ("&amp;Factures!E420&amp;" T"&amp;Factures!P420&amp;")")</f>
        <v/>
      </c>
      <c r="B420" s="87">
        <f>Factures!C420</f>
        <v>0</v>
      </c>
      <c r="C420" s="88">
        <f>Factures!F420</f>
        <v>0</v>
      </c>
      <c r="D420" s="89">
        <f>Factures!N420</f>
        <v>0</v>
      </c>
      <c r="E420" s="90">
        <f>Factures!O420</f>
        <v>0</v>
      </c>
    </row>
    <row r="421" ht="12.75" hidden="1" spans="1:5">
      <c r="A421" s="86" t="str">
        <f>IF(Factures!A421=0,"",Factures!A421&amp;" • "&amp;Factures!B421&amp;" ("&amp;Factures!E421&amp;" T"&amp;Factures!P421&amp;")")</f>
        <v/>
      </c>
      <c r="B421" s="87">
        <f>Factures!C421</f>
        <v>0</v>
      </c>
      <c r="C421" s="88">
        <f>Factures!F421</f>
        <v>0</v>
      </c>
      <c r="D421" s="89">
        <f>Factures!N421</f>
        <v>0</v>
      </c>
      <c r="E421" s="90">
        <f>Factures!O421</f>
        <v>0</v>
      </c>
    </row>
    <row r="422" ht="12.75" hidden="1" spans="1:5">
      <c r="A422" s="86" t="str">
        <f>IF(Factures!A422=0,"",Factures!A422&amp;" • "&amp;Factures!B422&amp;" ("&amp;Factures!E422&amp;" T"&amp;Factures!P422&amp;")")</f>
        <v/>
      </c>
      <c r="B422" s="87">
        <f>Factures!C422</f>
        <v>0</v>
      </c>
      <c r="C422" s="88">
        <f>Factures!F422</f>
        <v>0</v>
      </c>
      <c r="D422" s="89">
        <f>Factures!N422</f>
        <v>0</v>
      </c>
      <c r="E422" s="90">
        <f>Factures!O422</f>
        <v>0</v>
      </c>
    </row>
    <row r="423" ht="12.75" hidden="1" spans="1:5">
      <c r="A423" s="86" t="str">
        <f>IF(Factures!A423=0,"",Factures!A423&amp;" • "&amp;Factures!B423&amp;" ("&amp;Factures!E423&amp;" T"&amp;Factures!P423&amp;")")</f>
        <v/>
      </c>
      <c r="B423" s="87">
        <f>Factures!C423</f>
        <v>0</v>
      </c>
      <c r="C423" s="88">
        <f>Factures!F423</f>
        <v>0</v>
      </c>
      <c r="D423" s="89">
        <f>Factures!N423</f>
        <v>0</v>
      </c>
      <c r="E423" s="90">
        <f>Factures!O423</f>
        <v>0</v>
      </c>
    </row>
    <row r="424" ht="12.75" hidden="1" spans="1:5">
      <c r="A424" s="86" t="str">
        <f>IF(Factures!A424=0,"",Factures!A424&amp;" • "&amp;Factures!B424&amp;" ("&amp;Factures!E424&amp;" T"&amp;Factures!P424&amp;")")</f>
        <v/>
      </c>
      <c r="B424" s="87">
        <f>Factures!C424</f>
        <v>0</v>
      </c>
      <c r="C424" s="88">
        <f>Factures!F424</f>
        <v>0</v>
      </c>
      <c r="D424" s="89">
        <f>Factures!N424</f>
        <v>0</v>
      </c>
      <c r="E424" s="90">
        <f>Factures!O424</f>
        <v>0</v>
      </c>
    </row>
    <row r="425" ht="12.75" hidden="1" spans="1:5">
      <c r="A425" s="86" t="str">
        <f>IF(Factures!A425=0,"",Factures!A425&amp;" • "&amp;Factures!B425&amp;" ("&amp;Factures!E425&amp;" T"&amp;Factures!P425&amp;")")</f>
        <v/>
      </c>
      <c r="B425" s="87">
        <f>Factures!C425</f>
        <v>0</v>
      </c>
      <c r="C425" s="88">
        <f>Factures!F425</f>
        <v>0</v>
      </c>
      <c r="D425" s="89">
        <f>Factures!N425</f>
        <v>0</v>
      </c>
      <c r="E425" s="90">
        <f>Factures!O425</f>
        <v>0</v>
      </c>
    </row>
    <row r="426" ht="12.75" hidden="1" spans="1:5">
      <c r="A426" s="86" t="str">
        <f>IF(Factures!A426=0,"",Factures!A426&amp;" • "&amp;Factures!B426&amp;" ("&amp;Factures!E426&amp;" T"&amp;Factures!P426&amp;")")</f>
        <v/>
      </c>
      <c r="B426" s="87">
        <f>Factures!C426</f>
        <v>0</v>
      </c>
      <c r="C426" s="88">
        <f>Factures!F426</f>
        <v>0</v>
      </c>
      <c r="D426" s="89">
        <f>Factures!N426</f>
        <v>0</v>
      </c>
      <c r="E426" s="90">
        <f>Factures!O426</f>
        <v>0</v>
      </c>
    </row>
    <row r="427" ht="12.75" hidden="1" spans="1:5">
      <c r="A427" s="86" t="str">
        <f>IF(Factures!A427=0,"",Factures!A427&amp;" • "&amp;Factures!B427&amp;" ("&amp;Factures!E427&amp;" T"&amp;Factures!P427&amp;")")</f>
        <v/>
      </c>
      <c r="B427" s="87">
        <f>Factures!C427</f>
        <v>0</v>
      </c>
      <c r="C427" s="88">
        <f>Factures!F427</f>
        <v>0</v>
      </c>
      <c r="D427" s="89">
        <f>Factures!N427</f>
        <v>0</v>
      </c>
      <c r="E427" s="90">
        <f>Factures!O427</f>
        <v>0</v>
      </c>
    </row>
    <row r="428" ht="12.75" hidden="1" spans="1:5">
      <c r="A428" s="86" t="str">
        <f>IF(Factures!A428=0,"",Factures!A428&amp;" • "&amp;Factures!B428&amp;" ("&amp;Factures!E428&amp;" T"&amp;Factures!P428&amp;")")</f>
        <v/>
      </c>
      <c r="B428" s="87">
        <f>Factures!C428</f>
        <v>0</v>
      </c>
      <c r="C428" s="88">
        <f>Factures!F428</f>
        <v>0</v>
      </c>
      <c r="D428" s="89">
        <f>Factures!N428</f>
        <v>0</v>
      </c>
      <c r="E428" s="90">
        <f>Factures!O428</f>
        <v>0</v>
      </c>
    </row>
    <row r="429" ht="12.75" hidden="1" spans="1:5">
      <c r="A429" s="86" t="str">
        <f>IF(Factures!A429=0,"",Factures!A429&amp;" • "&amp;Factures!B429&amp;" ("&amp;Factures!E429&amp;" T"&amp;Factures!P429&amp;")")</f>
        <v/>
      </c>
      <c r="B429" s="87">
        <f>Factures!C429</f>
        <v>0</v>
      </c>
      <c r="C429" s="88">
        <f>Factures!F429</f>
        <v>0</v>
      </c>
      <c r="D429" s="89">
        <f>Factures!N429</f>
        <v>0</v>
      </c>
      <c r="E429" s="90">
        <f>Factures!O429</f>
        <v>0</v>
      </c>
    </row>
    <row r="430" ht="12.75" hidden="1" spans="1:5">
      <c r="A430" s="86" t="str">
        <f>IF(Factures!A430=0,"",Factures!A430&amp;" • "&amp;Factures!B430&amp;" ("&amp;Factures!E430&amp;" T"&amp;Factures!P430&amp;")")</f>
        <v/>
      </c>
      <c r="B430" s="87">
        <f>Factures!C430</f>
        <v>0</v>
      </c>
      <c r="C430" s="88">
        <f>Factures!F430</f>
        <v>0</v>
      </c>
      <c r="D430" s="89">
        <f>Factures!N430</f>
        <v>0</v>
      </c>
      <c r="E430" s="90">
        <f>Factures!O430</f>
        <v>0</v>
      </c>
    </row>
    <row r="431" ht="12.75" hidden="1" spans="1:5">
      <c r="A431" s="86" t="str">
        <f>IF(Factures!A431=0,"",Factures!A431&amp;" • "&amp;Factures!B431&amp;" ("&amp;Factures!E431&amp;" T"&amp;Factures!P431&amp;")")</f>
        <v/>
      </c>
      <c r="B431" s="87">
        <f>Factures!C431</f>
        <v>0</v>
      </c>
      <c r="C431" s="88">
        <f>Factures!F431</f>
        <v>0</v>
      </c>
      <c r="D431" s="89">
        <f>Factures!N431</f>
        <v>0</v>
      </c>
      <c r="E431" s="90">
        <f>Factures!O431</f>
        <v>0</v>
      </c>
    </row>
    <row r="432" ht="12.75" hidden="1" spans="1:5">
      <c r="A432" s="86" t="str">
        <f>IF(Factures!A432=0,"",Factures!A432&amp;" • "&amp;Factures!B432&amp;" ("&amp;Factures!E432&amp;" T"&amp;Factures!P432&amp;")")</f>
        <v/>
      </c>
      <c r="B432" s="87">
        <f>Factures!C432</f>
        <v>0</v>
      </c>
      <c r="C432" s="88">
        <f>Factures!F432</f>
        <v>0</v>
      </c>
      <c r="D432" s="89">
        <f>Factures!N432</f>
        <v>0</v>
      </c>
      <c r="E432" s="90">
        <f>Factures!O432</f>
        <v>0</v>
      </c>
    </row>
    <row r="433" ht="12.75" hidden="1" spans="1:5">
      <c r="A433" s="86" t="str">
        <f>IF(Factures!A433=0,"",Factures!A433&amp;" • "&amp;Factures!B433&amp;" ("&amp;Factures!E433&amp;" T"&amp;Factures!P433&amp;")")</f>
        <v/>
      </c>
      <c r="B433" s="87">
        <f>Factures!C433</f>
        <v>0</v>
      </c>
      <c r="C433" s="88">
        <f>Factures!F433</f>
        <v>0</v>
      </c>
      <c r="D433" s="89">
        <f>Factures!N433</f>
        <v>0</v>
      </c>
      <c r="E433" s="90">
        <f>Factures!O433</f>
        <v>0</v>
      </c>
    </row>
    <row r="434" ht="12.75" hidden="1" spans="1:5">
      <c r="A434" s="86" t="str">
        <f>IF(Factures!A434=0,"",Factures!A434&amp;" • "&amp;Factures!B434&amp;" ("&amp;Factures!E434&amp;" T"&amp;Factures!P434&amp;")")</f>
        <v/>
      </c>
      <c r="B434" s="87">
        <f>Factures!C434</f>
        <v>0</v>
      </c>
      <c r="C434" s="88">
        <f>Factures!F434</f>
        <v>0</v>
      </c>
      <c r="D434" s="89">
        <f>Factures!N434</f>
        <v>0</v>
      </c>
      <c r="E434" s="90">
        <f>Factures!O434</f>
        <v>0</v>
      </c>
    </row>
    <row r="435" ht="12.75" hidden="1" spans="1:5">
      <c r="A435" s="86" t="str">
        <f>IF(Factures!A435=0,"",Factures!A435&amp;" • "&amp;Factures!B435&amp;" ("&amp;Factures!E435&amp;" T"&amp;Factures!P435&amp;")")</f>
        <v/>
      </c>
      <c r="B435" s="87">
        <f>Factures!C435</f>
        <v>0</v>
      </c>
      <c r="C435" s="88">
        <f>Factures!F435</f>
        <v>0</v>
      </c>
      <c r="D435" s="89">
        <f>Factures!N435</f>
        <v>0</v>
      </c>
      <c r="E435" s="90">
        <f>Factures!O435</f>
        <v>0</v>
      </c>
    </row>
    <row r="436" ht="12.75" hidden="1" spans="1:5">
      <c r="A436" s="86" t="str">
        <f>IF(Factures!A436=0,"",Factures!A436&amp;" • "&amp;Factures!B436&amp;" ("&amp;Factures!E436&amp;" T"&amp;Factures!P436&amp;")")</f>
        <v/>
      </c>
      <c r="B436" s="87">
        <f>Factures!C436</f>
        <v>0</v>
      </c>
      <c r="C436" s="88">
        <f>Factures!F436</f>
        <v>0</v>
      </c>
      <c r="D436" s="89">
        <f>Factures!N436</f>
        <v>0</v>
      </c>
      <c r="E436" s="90">
        <f>Factures!O436</f>
        <v>0</v>
      </c>
    </row>
    <row r="437" ht="12.75" hidden="1" spans="1:5">
      <c r="A437" s="86" t="str">
        <f>IF(Factures!A437=0,"",Factures!A437&amp;" • "&amp;Factures!B437&amp;" ("&amp;Factures!E437&amp;" T"&amp;Factures!P437&amp;")")</f>
        <v/>
      </c>
      <c r="B437" s="87">
        <f>Factures!C437</f>
        <v>0</v>
      </c>
      <c r="C437" s="88">
        <f>Factures!F437</f>
        <v>0</v>
      </c>
      <c r="D437" s="89">
        <f>Factures!N437</f>
        <v>0</v>
      </c>
      <c r="E437" s="90">
        <f>Factures!O437</f>
        <v>0</v>
      </c>
    </row>
    <row r="438" ht="12.75" hidden="1" spans="1:5">
      <c r="A438" s="86" t="str">
        <f>IF(Factures!A438=0,"",Factures!A438&amp;" • "&amp;Factures!B438&amp;" ("&amp;Factures!E438&amp;" T"&amp;Factures!P438&amp;")")</f>
        <v/>
      </c>
      <c r="B438" s="87">
        <f>Factures!C438</f>
        <v>0</v>
      </c>
      <c r="C438" s="88">
        <f>Factures!F438</f>
        <v>0</v>
      </c>
      <c r="D438" s="89">
        <f>Factures!N438</f>
        <v>0</v>
      </c>
      <c r="E438" s="90">
        <f>Factures!O438</f>
        <v>0</v>
      </c>
    </row>
    <row r="439" ht="12.75" hidden="1" spans="1:5">
      <c r="A439" s="86" t="str">
        <f>IF(Factures!A439=0,"",Factures!A439&amp;" • "&amp;Factures!B439&amp;" ("&amp;Factures!E439&amp;" T"&amp;Factures!P439&amp;")")</f>
        <v/>
      </c>
      <c r="B439" s="87">
        <f>Factures!C439</f>
        <v>0</v>
      </c>
      <c r="C439" s="88">
        <f>Factures!F439</f>
        <v>0</v>
      </c>
      <c r="D439" s="89">
        <f>Factures!N439</f>
        <v>0</v>
      </c>
      <c r="E439" s="90">
        <f>Factures!O439</f>
        <v>0</v>
      </c>
    </row>
    <row r="440" ht="12.75" hidden="1" spans="1:5">
      <c r="A440" s="86" t="str">
        <f>IF(Factures!A440=0,"",Factures!A440&amp;" • "&amp;Factures!B440&amp;" ("&amp;Factures!E440&amp;" T"&amp;Factures!P440&amp;")")</f>
        <v/>
      </c>
      <c r="B440" s="87">
        <f>Factures!C440</f>
        <v>0</v>
      </c>
      <c r="C440" s="88">
        <f>Factures!F440</f>
        <v>0</v>
      </c>
      <c r="D440" s="89">
        <f>Factures!N440</f>
        <v>0</v>
      </c>
      <c r="E440" s="90">
        <f>Factures!O440</f>
        <v>0</v>
      </c>
    </row>
    <row r="441" ht="12.75" hidden="1" spans="1:5">
      <c r="A441" s="86" t="str">
        <f>IF(Factures!A441=0,"",Factures!A441&amp;" • "&amp;Factures!B441&amp;" ("&amp;Factures!E441&amp;" T"&amp;Factures!P441&amp;")")</f>
        <v/>
      </c>
      <c r="B441" s="87">
        <f>Factures!C441</f>
        <v>0</v>
      </c>
      <c r="C441" s="88">
        <f>Factures!F441</f>
        <v>0</v>
      </c>
      <c r="D441" s="89">
        <f>Factures!N441</f>
        <v>0</v>
      </c>
      <c r="E441" s="90">
        <f>Factures!O441</f>
        <v>0</v>
      </c>
    </row>
    <row r="442" ht="12.75" hidden="1" spans="1:5">
      <c r="A442" s="86" t="str">
        <f>IF(Factures!A442=0,"",Factures!A442&amp;" • "&amp;Factures!B442&amp;" ("&amp;Factures!E442&amp;" T"&amp;Factures!P442&amp;")")</f>
        <v/>
      </c>
      <c r="B442" s="87">
        <f>Factures!C442</f>
        <v>0</v>
      </c>
      <c r="C442" s="88">
        <f>Factures!F442</f>
        <v>0</v>
      </c>
      <c r="D442" s="89">
        <f>Factures!N442</f>
        <v>0</v>
      </c>
      <c r="E442" s="90">
        <f>Factures!O442</f>
        <v>0</v>
      </c>
    </row>
    <row r="443" ht="12.75" hidden="1" spans="1:5">
      <c r="A443" s="86" t="str">
        <f>IF(Factures!A443=0,"",Factures!A443&amp;" • "&amp;Factures!B443&amp;" ("&amp;Factures!E443&amp;" T"&amp;Factures!P443&amp;")")</f>
        <v/>
      </c>
      <c r="B443" s="87">
        <f>Factures!C443</f>
        <v>0</v>
      </c>
      <c r="C443" s="88">
        <f>Factures!F443</f>
        <v>0</v>
      </c>
      <c r="D443" s="89">
        <f>Factures!N443</f>
        <v>0</v>
      </c>
      <c r="E443" s="90">
        <f>Factures!O443</f>
        <v>0</v>
      </c>
    </row>
    <row r="444" ht="12.75" hidden="1" spans="1:5">
      <c r="A444" s="86" t="str">
        <f>IF(Factures!A444=0,"",Factures!A444&amp;" • "&amp;Factures!B444&amp;" ("&amp;Factures!E444&amp;" T"&amp;Factures!P444&amp;")")</f>
        <v/>
      </c>
      <c r="B444" s="87">
        <f>Factures!C444</f>
        <v>0</v>
      </c>
      <c r="C444" s="88">
        <f>Factures!F444</f>
        <v>0</v>
      </c>
      <c r="D444" s="89">
        <f>Factures!N444</f>
        <v>0</v>
      </c>
      <c r="E444" s="90">
        <f>Factures!O444</f>
        <v>0</v>
      </c>
    </row>
    <row r="445" ht="12.75" hidden="1" spans="1:5">
      <c r="A445" s="86" t="str">
        <f>IF(Factures!A445=0,"",Factures!A445&amp;" • "&amp;Factures!B445&amp;" ("&amp;Factures!E445&amp;" T"&amp;Factures!P445&amp;")")</f>
        <v/>
      </c>
      <c r="B445" s="87">
        <f>Factures!C445</f>
        <v>0</v>
      </c>
      <c r="C445" s="88">
        <f>Factures!F445</f>
        <v>0</v>
      </c>
      <c r="D445" s="89">
        <f>Factures!N445</f>
        <v>0</v>
      </c>
      <c r="E445" s="90">
        <f>Factures!O445</f>
        <v>0</v>
      </c>
    </row>
    <row r="446" ht="12.75" hidden="1" spans="1:5">
      <c r="A446" s="86" t="str">
        <f>IF(Factures!A446=0,"",Factures!A446&amp;" • "&amp;Factures!B446&amp;" ("&amp;Factures!E446&amp;" T"&amp;Factures!P446&amp;")")</f>
        <v/>
      </c>
      <c r="B446" s="87">
        <f>Factures!C446</f>
        <v>0</v>
      </c>
      <c r="C446" s="88">
        <f>Factures!F446</f>
        <v>0</v>
      </c>
      <c r="D446" s="89">
        <f>Factures!N446</f>
        <v>0</v>
      </c>
      <c r="E446" s="90">
        <f>Factures!O446</f>
        <v>0</v>
      </c>
    </row>
    <row r="447" ht="12.75" hidden="1" spans="1:5">
      <c r="A447" s="86" t="str">
        <f>IF(Factures!A447=0,"",Factures!A447&amp;" • "&amp;Factures!B447&amp;" ("&amp;Factures!E447&amp;" T"&amp;Factures!P447&amp;")")</f>
        <v/>
      </c>
      <c r="B447" s="87">
        <f>Factures!C447</f>
        <v>0</v>
      </c>
      <c r="C447" s="88">
        <f>Factures!F447</f>
        <v>0</v>
      </c>
      <c r="D447" s="89">
        <f>Factures!N447</f>
        <v>0</v>
      </c>
      <c r="E447" s="90">
        <f>Factures!O447</f>
        <v>0</v>
      </c>
    </row>
    <row r="448" ht="12.75" hidden="1" spans="1:5">
      <c r="A448" s="86" t="str">
        <f>IF(Factures!A448=0,"",Factures!A448&amp;" • "&amp;Factures!B448&amp;" ("&amp;Factures!E448&amp;" T"&amp;Factures!P448&amp;")")</f>
        <v/>
      </c>
      <c r="B448" s="87">
        <f>Factures!C448</f>
        <v>0</v>
      </c>
      <c r="C448" s="88">
        <f>Factures!F448</f>
        <v>0</v>
      </c>
      <c r="D448" s="89">
        <f>Factures!N448</f>
        <v>0</v>
      </c>
      <c r="E448" s="90">
        <f>Factures!O448</f>
        <v>0</v>
      </c>
    </row>
    <row r="449" ht="12.75" hidden="1" spans="1:5">
      <c r="A449" s="86" t="str">
        <f>IF(Factures!A449=0,"",Factures!A449&amp;" • "&amp;Factures!B449&amp;" ("&amp;Factures!E449&amp;" T"&amp;Factures!P449&amp;")")</f>
        <v/>
      </c>
      <c r="B449" s="87">
        <f>Factures!C449</f>
        <v>0</v>
      </c>
      <c r="C449" s="88">
        <f>Factures!F449</f>
        <v>0</v>
      </c>
      <c r="D449" s="89">
        <f>Factures!N449</f>
        <v>0</v>
      </c>
      <c r="E449" s="90">
        <f>Factures!O449</f>
        <v>0</v>
      </c>
    </row>
    <row r="450" ht="12.75" hidden="1" spans="1:5">
      <c r="A450" s="86" t="str">
        <f>IF(Factures!A450=0,"",Factures!A450&amp;" • "&amp;Factures!B450&amp;" ("&amp;Factures!E450&amp;" T"&amp;Factures!P450&amp;")")</f>
        <v/>
      </c>
      <c r="B450" s="87">
        <f>Factures!C450</f>
        <v>0</v>
      </c>
      <c r="C450" s="88">
        <f>Factures!F450</f>
        <v>0</v>
      </c>
      <c r="D450" s="89">
        <f>Factures!N450</f>
        <v>0</v>
      </c>
      <c r="E450" s="90">
        <f>Factures!O450</f>
        <v>0</v>
      </c>
    </row>
    <row r="451" ht="12.75" hidden="1" spans="1:5">
      <c r="A451" s="86" t="str">
        <f>IF(Factures!A451=0,"",Factures!A451&amp;" • "&amp;Factures!B451&amp;" ("&amp;Factures!E451&amp;" T"&amp;Factures!P451&amp;")")</f>
        <v/>
      </c>
      <c r="B451" s="87">
        <f>Factures!C451</f>
        <v>0</v>
      </c>
      <c r="C451" s="88">
        <f>Factures!F451</f>
        <v>0</v>
      </c>
      <c r="D451" s="89">
        <f>Factures!N451</f>
        <v>0</v>
      </c>
      <c r="E451" s="90">
        <f>Factures!O451</f>
        <v>0</v>
      </c>
    </row>
    <row r="452" ht="12.75" hidden="1" spans="1:5">
      <c r="A452" s="86" t="str">
        <f>IF(Factures!A452=0,"",Factures!A452&amp;" • "&amp;Factures!B452&amp;" ("&amp;Factures!E452&amp;" T"&amp;Factures!P452&amp;")")</f>
        <v/>
      </c>
      <c r="B452" s="87">
        <f>Factures!C452</f>
        <v>0</v>
      </c>
      <c r="C452" s="88">
        <f>Factures!F452</f>
        <v>0</v>
      </c>
      <c r="D452" s="89">
        <f>Factures!N452</f>
        <v>0</v>
      </c>
      <c r="E452" s="90">
        <f>Factures!O452</f>
        <v>0</v>
      </c>
    </row>
    <row r="453" ht="12.75" hidden="1" spans="1:5">
      <c r="A453" s="86" t="str">
        <f>IF(Factures!A453=0,"",Factures!A453&amp;" • "&amp;Factures!B453&amp;" ("&amp;Factures!E453&amp;" T"&amp;Factures!P453&amp;")")</f>
        <v/>
      </c>
      <c r="B453" s="87">
        <f>Factures!C453</f>
        <v>0</v>
      </c>
      <c r="C453" s="88">
        <f>Factures!F453</f>
        <v>0</v>
      </c>
      <c r="D453" s="89">
        <f>Factures!N453</f>
        <v>0</v>
      </c>
      <c r="E453" s="90">
        <f>Factures!O453</f>
        <v>0</v>
      </c>
    </row>
    <row r="454" ht="12.75" hidden="1" spans="1:5">
      <c r="A454" s="86" t="str">
        <f>IF(Factures!A454=0,"",Factures!A454&amp;" • "&amp;Factures!B454&amp;" ("&amp;Factures!E454&amp;" T"&amp;Factures!P454&amp;")")</f>
        <v/>
      </c>
      <c r="B454" s="87">
        <f>Factures!C454</f>
        <v>0</v>
      </c>
      <c r="C454" s="88">
        <f>Factures!F454</f>
        <v>0</v>
      </c>
      <c r="D454" s="89">
        <f>Factures!N454</f>
        <v>0</v>
      </c>
      <c r="E454" s="90">
        <f>Factures!O454</f>
        <v>0</v>
      </c>
    </row>
    <row r="455" ht="12.75" hidden="1" spans="1:5">
      <c r="A455" s="86" t="str">
        <f>IF(Factures!A455=0,"",Factures!A455&amp;" • "&amp;Factures!B455&amp;" ("&amp;Factures!E455&amp;" T"&amp;Factures!P455&amp;")")</f>
        <v/>
      </c>
      <c r="B455" s="87">
        <f>Factures!C455</f>
        <v>0</v>
      </c>
      <c r="C455" s="88">
        <f>Factures!F455</f>
        <v>0</v>
      </c>
      <c r="D455" s="89">
        <f>Factures!N455</f>
        <v>0</v>
      </c>
      <c r="E455" s="90">
        <f>Factures!O455</f>
        <v>0</v>
      </c>
    </row>
    <row r="456" ht="12.75" hidden="1" spans="1:5">
      <c r="A456" s="86" t="str">
        <f>IF(Factures!A456=0,"",Factures!A456&amp;" • "&amp;Factures!B456&amp;" ("&amp;Factures!E456&amp;" T"&amp;Factures!P456&amp;")")</f>
        <v/>
      </c>
      <c r="B456" s="87">
        <f>Factures!C456</f>
        <v>0</v>
      </c>
      <c r="C456" s="88">
        <f>Factures!F456</f>
        <v>0</v>
      </c>
      <c r="D456" s="89">
        <f>Factures!N456</f>
        <v>0</v>
      </c>
      <c r="E456" s="90">
        <f>Factures!O456</f>
        <v>0</v>
      </c>
    </row>
    <row r="457" ht="12.75" hidden="1" spans="1:5">
      <c r="A457" s="86" t="str">
        <f>IF(Factures!A457=0,"",Factures!A457&amp;" • "&amp;Factures!B457&amp;" ("&amp;Factures!E457&amp;" T"&amp;Factures!P457&amp;")")</f>
        <v/>
      </c>
      <c r="B457" s="87">
        <f>Factures!C457</f>
        <v>0</v>
      </c>
      <c r="C457" s="88">
        <f>Factures!F457</f>
        <v>0</v>
      </c>
      <c r="D457" s="89">
        <f>Factures!N457</f>
        <v>0</v>
      </c>
      <c r="E457" s="90">
        <f>Factures!O457</f>
        <v>0</v>
      </c>
    </row>
    <row r="458" ht="12.75" hidden="1" spans="1:5">
      <c r="A458" s="86" t="str">
        <f>IF(Factures!A458=0,"",Factures!A458&amp;" • "&amp;Factures!B458&amp;" ("&amp;Factures!E458&amp;" T"&amp;Factures!P458&amp;")")</f>
        <v/>
      </c>
      <c r="B458" s="87">
        <f>Factures!C458</f>
        <v>0</v>
      </c>
      <c r="C458" s="88">
        <f>Factures!F458</f>
        <v>0</v>
      </c>
      <c r="D458" s="89">
        <f>Factures!N458</f>
        <v>0</v>
      </c>
      <c r="E458" s="90">
        <f>Factures!O458</f>
        <v>0</v>
      </c>
    </row>
    <row r="459" ht="12.75" hidden="1" spans="1:5">
      <c r="A459" s="86" t="str">
        <f>IF(Factures!A459=0,"",Factures!A459&amp;" • "&amp;Factures!B459&amp;" ("&amp;Factures!E459&amp;" T"&amp;Factures!P459&amp;")")</f>
        <v/>
      </c>
      <c r="B459" s="87">
        <f>Factures!C459</f>
        <v>0</v>
      </c>
      <c r="C459" s="88">
        <f>Factures!F459</f>
        <v>0</v>
      </c>
      <c r="D459" s="89">
        <f>Factures!N459</f>
        <v>0</v>
      </c>
      <c r="E459" s="90">
        <f>Factures!O459</f>
        <v>0</v>
      </c>
    </row>
    <row r="460" ht="12.75" hidden="1" spans="1:5">
      <c r="A460" s="86" t="str">
        <f>IF(Factures!A460=0,"",Factures!A460&amp;" • "&amp;Factures!B460&amp;" ("&amp;Factures!E460&amp;" T"&amp;Factures!P460&amp;")")</f>
        <v/>
      </c>
      <c r="B460" s="87">
        <f>Factures!C460</f>
        <v>0</v>
      </c>
      <c r="C460" s="88">
        <f>Factures!F460</f>
        <v>0</v>
      </c>
      <c r="D460" s="89">
        <f>Factures!N460</f>
        <v>0</v>
      </c>
      <c r="E460" s="90">
        <f>Factures!O460</f>
        <v>0</v>
      </c>
    </row>
    <row r="461" ht="12.75" hidden="1" spans="1:5">
      <c r="A461" s="86" t="str">
        <f>IF(Factures!A461=0,"",Factures!A461&amp;" • "&amp;Factures!B461&amp;" ("&amp;Factures!E461&amp;" T"&amp;Factures!P461&amp;")")</f>
        <v/>
      </c>
      <c r="B461" s="87">
        <f>Factures!C461</f>
        <v>0</v>
      </c>
      <c r="C461" s="88">
        <f>Factures!F461</f>
        <v>0</v>
      </c>
      <c r="D461" s="89">
        <f>Factures!N461</f>
        <v>0</v>
      </c>
      <c r="E461" s="90">
        <f>Factures!O461</f>
        <v>0</v>
      </c>
    </row>
    <row r="462" ht="12.75" hidden="1" spans="1:5">
      <c r="A462" s="86" t="str">
        <f>IF(Factures!A462=0,"",Factures!A462&amp;" • "&amp;Factures!B462&amp;" ("&amp;Factures!E462&amp;" T"&amp;Factures!P462&amp;")")</f>
        <v/>
      </c>
      <c r="B462" s="87">
        <f>Factures!C462</f>
        <v>0</v>
      </c>
      <c r="C462" s="88">
        <f>Factures!F462</f>
        <v>0</v>
      </c>
      <c r="D462" s="89">
        <f>Factures!N462</f>
        <v>0</v>
      </c>
      <c r="E462" s="90">
        <f>Factures!O462</f>
        <v>0</v>
      </c>
    </row>
    <row r="463" ht="12.75" hidden="1" spans="1:5">
      <c r="A463" s="86" t="str">
        <f>IF(Factures!A463=0,"",Factures!A463&amp;" • "&amp;Factures!B463&amp;" ("&amp;Factures!E463&amp;" T"&amp;Factures!P463&amp;")")</f>
        <v/>
      </c>
      <c r="B463" s="87">
        <f>Factures!C463</f>
        <v>0</v>
      </c>
      <c r="C463" s="88">
        <f>Factures!F463</f>
        <v>0</v>
      </c>
      <c r="D463" s="89">
        <f>Factures!N463</f>
        <v>0</v>
      </c>
      <c r="E463" s="90">
        <f>Factures!O463</f>
        <v>0</v>
      </c>
    </row>
    <row r="464" ht="12.75" hidden="1" spans="1:5">
      <c r="A464" s="86" t="str">
        <f>IF(Factures!A464=0,"",Factures!A464&amp;" • "&amp;Factures!B464&amp;" ("&amp;Factures!E464&amp;" T"&amp;Factures!P464&amp;")")</f>
        <v/>
      </c>
      <c r="B464" s="87">
        <f>Factures!C464</f>
        <v>0</v>
      </c>
      <c r="C464" s="88">
        <f>Factures!F464</f>
        <v>0</v>
      </c>
      <c r="D464" s="89">
        <f>Factures!N464</f>
        <v>0</v>
      </c>
      <c r="E464" s="90">
        <f>Factures!O464</f>
        <v>0</v>
      </c>
    </row>
    <row r="465" ht="12.75" hidden="1" spans="1:5">
      <c r="A465" s="86" t="str">
        <f>IF(Factures!A465=0,"",Factures!A465&amp;" • "&amp;Factures!B465&amp;" ("&amp;Factures!E465&amp;" T"&amp;Factures!P465&amp;")")</f>
        <v/>
      </c>
      <c r="B465" s="87">
        <f>Factures!C465</f>
        <v>0</v>
      </c>
      <c r="C465" s="88">
        <f>Factures!F465</f>
        <v>0</v>
      </c>
      <c r="D465" s="89">
        <f>Factures!N465</f>
        <v>0</v>
      </c>
      <c r="E465" s="90">
        <f>Factures!O465</f>
        <v>0</v>
      </c>
    </row>
    <row r="466" ht="12.75" hidden="1" spans="1:5">
      <c r="A466" s="86" t="str">
        <f>IF(Factures!A466=0,"",Factures!A466&amp;" • "&amp;Factures!B466&amp;" ("&amp;Factures!E466&amp;" T"&amp;Factures!P466&amp;")")</f>
        <v/>
      </c>
      <c r="B466" s="87">
        <f>Factures!C466</f>
        <v>0</v>
      </c>
      <c r="C466" s="88">
        <f>Factures!F466</f>
        <v>0</v>
      </c>
      <c r="D466" s="89">
        <f>Factures!N466</f>
        <v>0</v>
      </c>
      <c r="E466" s="90">
        <f>Factures!O466</f>
        <v>0</v>
      </c>
    </row>
    <row r="467" ht="12.75" hidden="1" spans="1:5">
      <c r="A467" s="86" t="str">
        <f>IF(Factures!A467=0,"",Factures!A467&amp;" • "&amp;Factures!B467&amp;" ("&amp;Factures!E467&amp;" T"&amp;Factures!P467&amp;")")</f>
        <v/>
      </c>
      <c r="B467" s="87">
        <f>Factures!C467</f>
        <v>0</v>
      </c>
      <c r="C467" s="88">
        <f>Factures!F467</f>
        <v>0</v>
      </c>
      <c r="D467" s="89">
        <f>Factures!N467</f>
        <v>0</v>
      </c>
      <c r="E467" s="90">
        <f>Factures!O467</f>
        <v>0</v>
      </c>
    </row>
    <row r="468" ht="12.75" hidden="1" spans="1:5">
      <c r="A468" s="86" t="str">
        <f>IF(Factures!A468=0,"",Factures!A468&amp;" • "&amp;Factures!B468&amp;" ("&amp;Factures!E468&amp;" T"&amp;Factures!P468&amp;")")</f>
        <v/>
      </c>
      <c r="B468" s="87">
        <f>Factures!C468</f>
        <v>0</v>
      </c>
      <c r="C468" s="88">
        <f>Factures!F468</f>
        <v>0</v>
      </c>
      <c r="D468" s="89">
        <f>Factures!N468</f>
        <v>0</v>
      </c>
      <c r="E468" s="90">
        <f>Factures!O468</f>
        <v>0</v>
      </c>
    </row>
    <row r="469" ht="12.75" hidden="1" spans="1:5">
      <c r="A469" s="86" t="str">
        <f>IF(Factures!A469=0,"",Factures!A469&amp;" • "&amp;Factures!B469&amp;" ("&amp;Factures!E469&amp;" T"&amp;Factures!P469&amp;")")</f>
        <v/>
      </c>
      <c r="B469" s="87">
        <f>Factures!C469</f>
        <v>0</v>
      </c>
      <c r="C469" s="88">
        <f>Factures!F469</f>
        <v>0</v>
      </c>
      <c r="D469" s="89">
        <f>Factures!N469</f>
        <v>0</v>
      </c>
      <c r="E469" s="90">
        <f>Factures!O469</f>
        <v>0</v>
      </c>
    </row>
    <row r="470" ht="12.75" hidden="1" spans="1:5">
      <c r="A470" s="86" t="str">
        <f>IF(Factures!A470=0,"",Factures!A470&amp;" • "&amp;Factures!B470&amp;" ("&amp;Factures!E470&amp;" T"&amp;Factures!P470&amp;")")</f>
        <v/>
      </c>
      <c r="B470" s="87">
        <f>Factures!C470</f>
        <v>0</v>
      </c>
      <c r="C470" s="88">
        <f>Factures!F470</f>
        <v>0</v>
      </c>
      <c r="D470" s="89">
        <f>Factures!N470</f>
        <v>0</v>
      </c>
      <c r="E470" s="90">
        <f>Factures!O470</f>
        <v>0</v>
      </c>
    </row>
    <row r="471" ht="12.75" hidden="1" spans="1:5">
      <c r="A471" s="86" t="str">
        <f>IF(Factures!A471=0,"",Factures!A471&amp;" • "&amp;Factures!B471&amp;" ("&amp;Factures!E471&amp;" T"&amp;Factures!P471&amp;")")</f>
        <v/>
      </c>
      <c r="B471" s="87">
        <f>Factures!C471</f>
        <v>0</v>
      </c>
      <c r="C471" s="88">
        <f>Factures!F471</f>
        <v>0</v>
      </c>
      <c r="D471" s="89">
        <f>Factures!N471</f>
        <v>0</v>
      </c>
      <c r="E471" s="90">
        <f>Factures!O471</f>
        <v>0</v>
      </c>
    </row>
    <row r="472" ht="12.75" hidden="1" spans="1:5">
      <c r="A472" s="86" t="str">
        <f>IF(Factures!A472=0,"",Factures!A472&amp;" • "&amp;Factures!B472&amp;" ("&amp;Factures!E472&amp;" T"&amp;Factures!P472&amp;")")</f>
        <v/>
      </c>
      <c r="B472" s="87">
        <f>Factures!C472</f>
        <v>0</v>
      </c>
      <c r="C472" s="88">
        <f>Factures!F472</f>
        <v>0</v>
      </c>
      <c r="D472" s="89">
        <f>Factures!N472</f>
        <v>0</v>
      </c>
      <c r="E472" s="90">
        <f>Factures!O472</f>
        <v>0</v>
      </c>
    </row>
    <row r="473" ht="12.75" hidden="1" spans="1:5">
      <c r="A473" s="86" t="str">
        <f>IF(Factures!A473=0,"",Factures!A473&amp;" • "&amp;Factures!B473&amp;" ("&amp;Factures!E473&amp;" T"&amp;Factures!P473&amp;")")</f>
        <v/>
      </c>
      <c r="B473" s="87">
        <f>Factures!C473</f>
        <v>0</v>
      </c>
      <c r="C473" s="88">
        <f>Factures!F473</f>
        <v>0</v>
      </c>
      <c r="D473" s="89">
        <f>Factures!N473</f>
        <v>0</v>
      </c>
      <c r="E473" s="90">
        <f>Factures!O473</f>
        <v>0</v>
      </c>
    </row>
    <row r="474" ht="12.75" hidden="1" spans="1:5">
      <c r="A474" s="86" t="str">
        <f>IF(Factures!A474=0,"",Factures!A474&amp;" • "&amp;Factures!B474&amp;" ("&amp;Factures!E474&amp;" T"&amp;Factures!P474&amp;")")</f>
        <v/>
      </c>
      <c r="B474" s="87">
        <f>Factures!C474</f>
        <v>0</v>
      </c>
      <c r="C474" s="88">
        <f>Factures!F474</f>
        <v>0</v>
      </c>
      <c r="D474" s="89">
        <f>Factures!N474</f>
        <v>0</v>
      </c>
      <c r="E474" s="90">
        <f>Factures!O474</f>
        <v>0</v>
      </c>
    </row>
    <row r="475" ht="12.75" hidden="1" spans="1:5">
      <c r="A475" s="86" t="str">
        <f>IF(Factures!A475=0,"",Factures!A475&amp;" • "&amp;Factures!B475&amp;" ("&amp;Factures!E475&amp;" T"&amp;Factures!P475&amp;")")</f>
        <v/>
      </c>
      <c r="B475" s="87">
        <f>Factures!C475</f>
        <v>0</v>
      </c>
      <c r="C475" s="88">
        <f>Factures!F475</f>
        <v>0</v>
      </c>
      <c r="D475" s="89">
        <f>Factures!N475</f>
        <v>0</v>
      </c>
      <c r="E475" s="90">
        <f>Factures!O475</f>
        <v>0</v>
      </c>
    </row>
    <row r="476" ht="12.75" hidden="1" spans="1:5">
      <c r="A476" s="86" t="str">
        <f>IF(Factures!A476=0,"",Factures!A476&amp;" • "&amp;Factures!B476&amp;" ("&amp;Factures!E476&amp;" T"&amp;Factures!P476&amp;")")</f>
        <v/>
      </c>
      <c r="B476" s="87">
        <f>Factures!C476</f>
        <v>0</v>
      </c>
      <c r="C476" s="88">
        <f>Factures!F476</f>
        <v>0</v>
      </c>
      <c r="D476" s="89">
        <f>Factures!N476</f>
        <v>0</v>
      </c>
      <c r="E476" s="90">
        <f>Factures!O476</f>
        <v>0</v>
      </c>
    </row>
    <row r="477" ht="12.75" hidden="1" spans="1:5">
      <c r="A477" s="86" t="str">
        <f>IF(Factures!A477=0,"",Factures!A477&amp;" • "&amp;Factures!B477&amp;" ("&amp;Factures!E477&amp;" T"&amp;Factures!P477&amp;")")</f>
        <v/>
      </c>
      <c r="B477" s="87">
        <f>Factures!C477</f>
        <v>0</v>
      </c>
      <c r="C477" s="88">
        <f>Factures!F477</f>
        <v>0</v>
      </c>
      <c r="D477" s="89">
        <f>Factures!N477</f>
        <v>0</v>
      </c>
      <c r="E477" s="90">
        <f>Factures!O477</f>
        <v>0</v>
      </c>
    </row>
    <row r="478" ht="12.75" hidden="1" spans="1:5">
      <c r="A478" s="86" t="str">
        <f>IF(Factures!A478=0,"",Factures!A478&amp;" • "&amp;Factures!B478&amp;" ("&amp;Factures!E478&amp;" T"&amp;Factures!P478&amp;")")</f>
        <v/>
      </c>
      <c r="B478" s="87">
        <f>Factures!C478</f>
        <v>0</v>
      </c>
      <c r="C478" s="88">
        <f>Factures!F478</f>
        <v>0</v>
      </c>
      <c r="D478" s="89">
        <f>Factures!N478</f>
        <v>0</v>
      </c>
      <c r="E478" s="90">
        <f>Factures!O478</f>
        <v>0</v>
      </c>
    </row>
    <row r="479" ht="12.75" hidden="1" spans="1:5">
      <c r="A479" s="86" t="str">
        <f>IF(Factures!A479=0,"",Factures!A479&amp;" • "&amp;Factures!B479&amp;" ("&amp;Factures!E479&amp;" T"&amp;Factures!P479&amp;")")</f>
        <v/>
      </c>
      <c r="B479" s="87">
        <f>Factures!C479</f>
        <v>0</v>
      </c>
      <c r="C479" s="88">
        <f>Factures!F479</f>
        <v>0</v>
      </c>
      <c r="D479" s="89">
        <f>Factures!N479</f>
        <v>0</v>
      </c>
      <c r="E479" s="90">
        <f>Factures!O479</f>
        <v>0</v>
      </c>
    </row>
    <row r="480" ht="12.75" hidden="1" spans="1:5">
      <c r="A480" s="86" t="str">
        <f>IF(Factures!A480=0,"",Factures!A480&amp;" • "&amp;Factures!B480&amp;" ("&amp;Factures!E480&amp;" T"&amp;Factures!P480&amp;")")</f>
        <v/>
      </c>
      <c r="B480" s="87">
        <f>Factures!C480</f>
        <v>0</v>
      </c>
      <c r="C480" s="88">
        <f>Factures!F480</f>
        <v>0</v>
      </c>
      <c r="D480" s="89">
        <f>Factures!N480</f>
        <v>0</v>
      </c>
      <c r="E480" s="90">
        <f>Factures!O480</f>
        <v>0</v>
      </c>
    </row>
    <row r="481" ht="12.75" hidden="1" spans="1:5">
      <c r="A481" s="86" t="str">
        <f>IF(Factures!A481=0,"",Factures!A481&amp;" • "&amp;Factures!B481&amp;" ("&amp;Factures!E481&amp;" T"&amp;Factures!P481&amp;")")</f>
        <v/>
      </c>
      <c r="B481" s="87">
        <f>Factures!C481</f>
        <v>0</v>
      </c>
      <c r="C481" s="88">
        <f>Factures!F481</f>
        <v>0</v>
      </c>
      <c r="D481" s="89">
        <f>Factures!N481</f>
        <v>0</v>
      </c>
      <c r="E481" s="90">
        <f>Factures!O481</f>
        <v>0</v>
      </c>
    </row>
    <row r="482" ht="12.75" hidden="1" spans="1:5">
      <c r="A482" s="86" t="str">
        <f>IF(Factures!A482=0,"",Factures!A482&amp;" • "&amp;Factures!B482&amp;" ("&amp;Factures!E482&amp;" T"&amp;Factures!P482&amp;")")</f>
        <v/>
      </c>
      <c r="B482" s="87">
        <f>Factures!C482</f>
        <v>0</v>
      </c>
      <c r="C482" s="88">
        <f>Factures!F482</f>
        <v>0</v>
      </c>
      <c r="D482" s="89">
        <f>Factures!N482</f>
        <v>0</v>
      </c>
      <c r="E482" s="90">
        <f>Factures!O482</f>
        <v>0</v>
      </c>
    </row>
    <row r="483" ht="12.75" hidden="1" spans="1:5">
      <c r="A483" s="86" t="str">
        <f>IF(Factures!A483=0,"",Factures!A483&amp;" • "&amp;Factures!B483&amp;" ("&amp;Factures!E483&amp;" T"&amp;Factures!P483&amp;")")</f>
        <v/>
      </c>
      <c r="B483" s="87">
        <f>Factures!C483</f>
        <v>0</v>
      </c>
      <c r="C483" s="88">
        <f>Factures!F483</f>
        <v>0</v>
      </c>
      <c r="D483" s="89">
        <f>Factures!N483</f>
        <v>0</v>
      </c>
      <c r="E483" s="90">
        <f>Factures!O483</f>
        <v>0</v>
      </c>
    </row>
    <row r="484" ht="12.75" hidden="1" spans="1:5">
      <c r="A484" s="86" t="str">
        <f>IF(Factures!A484=0,"",Factures!A484&amp;" • "&amp;Factures!B484&amp;" ("&amp;Factures!E484&amp;" T"&amp;Factures!P484&amp;")")</f>
        <v/>
      </c>
      <c r="B484" s="87">
        <f>Factures!C484</f>
        <v>0</v>
      </c>
      <c r="C484" s="88">
        <f>Factures!F484</f>
        <v>0</v>
      </c>
      <c r="D484" s="89">
        <f>Factures!N484</f>
        <v>0</v>
      </c>
      <c r="E484" s="90">
        <f>Factures!O484</f>
        <v>0</v>
      </c>
    </row>
    <row r="485" ht="12.75" hidden="1" spans="1:5">
      <c r="A485" s="86" t="str">
        <f>IF(Factures!A485=0,"",Factures!A485&amp;" • "&amp;Factures!B485&amp;" ("&amp;Factures!E485&amp;" T"&amp;Factures!P485&amp;")")</f>
        <v/>
      </c>
      <c r="B485" s="87">
        <f>Factures!C485</f>
        <v>0</v>
      </c>
      <c r="C485" s="88">
        <f>Factures!F485</f>
        <v>0</v>
      </c>
      <c r="D485" s="89">
        <f>Factures!N485</f>
        <v>0</v>
      </c>
      <c r="E485" s="90">
        <f>Factures!O485</f>
        <v>0</v>
      </c>
    </row>
    <row r="486" ht="12.75" hidden="1" spans="1:5">
      <c r="A486" s="86" t="str">
        <f>IF(Factures!A486=0,"",Factures!A486&amp;" • "&amp;Factures!B486&amp;" ("&amp;Factures!E486&amp;" T"&amp;Factures!P486&amp;")")</f>
        <v/>
      </c>
      <c r="B486" s="87">
        <f>Factures!C486</f>
        <v>0</v>
      </c>
      <c r="C486" s="88">
        <f>Factures!F486</f>
        <v>0</v>
      </c>
      <c r="D486" s="89">
        <f>Factures!N486</f>
        <v>0</v>
      </c>
      <c r="E486" s="90">
        <f>Factures!O486</f>
        <v>0</v>
      </c>
    </row>
    <row r="487" ht="12.75" hidden="1" spans="1:5">
      <c r="A487" s="86" t="str">
        <f>IF(Factures!A487=0,"",Factures!A487&amp;" • "&amp;Factures!B487&amp;" ("&amp;Factures!E487&amp;" T"&amp;Factures!P487&amp;")")</f>
        <v/>
      </c>
      <c r="B487" s="87">
        <f>Factures!C487</f>
        <v>0</v>
      </c>
      <c r="C487" s="88">
        <f>Factures!F487</f>
        <v>0</v>
      </c>
      <c r="D487" s="89">
        <f>Factures!N487</f>
        <v>0</v>
      </c>
      <c r="E487" s="90">
        <f>Factures!O487</f>
        <v>0</v>
      </c>
    </row>
    <row r="488" ht="12.75" hidden="1" spans="1:5">
      <c r="A488" s="86" t="str">
        <f>IF(Factures!A488=0,"",Factures!A488&amp;" • "&amp;Factures!B488&amp;" ("&amp;Factures!E488&amp;" T"&amp;Factures!P488&amp;")")</f>
        <v/>
      </c>
      <c r="B488" s="87">
        <f>Factures!C488</f>
        <v>0</v>
      </c>
      <c r="C488" s="88">
        <f>Factures!F488</f>
        <v>0</v>
      </c>
      <c r="D488" s="89">
        <f>Factures!N488</f>
        <v>0</v>
      </c>
      <c r="E488" s="90">
        <f>Factures!O488</f>
        <v>0</v>
      </c>
    </row>
    <row r="489" ht="12.75" hidden="1" spans="1:5">
      <c r="A489" s="86" t="str">
        <f>IF(Factures!A489=0,"",Factures!A489&amp;" • "&amp;Factures!B489&amp;" ("&amp;Factures!E489&amp;" T"&amp;Factures!P489&amp;")")</f>
        <v/>
      </c>
      <c r="B489" s="87">
        <f>Factures!C489</f>
        <v>0</v>
      </c>
      <c r="C489" s="88">
        <f>Factures!F489</f>
        <v>0</v>
      </c>
      <c r="D489" s="89">
        <f>Factures!N489</f>
        <v>0</v>
      </c>
      <c r="E489" s="90">
        <f>Factures!O489</f>
        <v>0</v>
      </c>
    </row>
    <row r="490" ht="12.75" hidden="1" spans="1:5">
      <c r="A490" s="86" t="str">
        <f>IF(Factures!A490=0,"",Factures!A490&amp;" • "&amp;Factures!B490&amp;" ("&amp;Factures!E490&amp;" T"&amp;Factures!P490&amp;")")</f>
        <v/>
      </c>
      <c r="B490" s="87">
        <f>Factures!C490</f>
        <v>0</v>
      </c>
      <c r="C490" s="88">
        <f>Factures!F490</f>
        <v>0</v>
      </c>
      <c r="D490" s="89">
        <f>Factures!N490</f>
        <v>0</v>
      </c>
      <c r="E490" s="90">
        <f>Factures!O490</f>
        <v>0</v>
      </c>
    </row>
    <row r="491" ht="12.75" hidden="1" spans="1:5">
      <c r="A491" s="86" t="str">
        <f>IF(Factures!A491=0,"",Factures!A491&amp;" • "&amp;Factures!B491&amp;" ("&amp;Factures!E491&amp;" T"&amp;Factures!P491&amp;")")</f>
        <v/>
      </c>
      <c r="B491" s="87">
        <f>Factures!C491</f>
        <v>0</v>
      </c>
      <c r="C491" s="88">
        <f>Factures!F491</f>
        <v>0</v>
      </c>
      <c r="D491" s="89">
        <f>Factures!N491</f>
        <v>0</v>
      </c>
      <c r="E491" s="90">
        <f>Factures!O491</f>
        <v>0</v>
      </c>
    </row>
    <row r="492" ht="12.75" hidden="1" spans="1:5">
      <c r="A492" s="86" t="str">
        <f>IF(Factures!A492=0,"",Factures!A492&amp;" • "&amp;Factures!B492&amp;" ("&amp;Factures!E492&amp;" T"&amp;Factures!P492&amp;")")</f>
        <v/>
      </c>
      <c r="B492" s="87">
        <f>Factures!C492</f>
        <v>0</v>
      </c>
      <c r="C492" s="88">
        <f>Factures!F492</f>
        <v>0</v>
      </c>
      <c r="D492" s="89">
        <f>Factures!N492</f>
        <v>0</v>
      </c>
      <c r="E492" s="90">
        <f>Factures!O492</f>
        <v>0</v>
      </c>
    </row>
    <row r="493" ht="12.75" hidden="1" spans="1:5">
      <c r="A493" s="86" t="str">
        <f>IF(Factures!A493=0,"",Factures!A493&amp;" • "&amp;Factures!B493&amp;" ("&amp;Factures!E493&amp;" T"&amp;Factures!P493&amp;")")</f>
        <v/>
      </c>
      <c r="B493" s="87">
        <f>Factures!C493</f>
        <v>0</v>
      </c>
      <c r="C493" s="88">
        <f>Factures!F493</f>
        <v>0</v>
      </c>
      <c r="D493" s="89">
        <f>Factures!N493</f>
        <v>0</v>
      </c>
      <c r="E493" s="90">
        <f>Factures!O493</f>
        <v>0</v>
      </c>
    </row>
    <row r="494" ht="12.75" hidden="1" spans="1:5">
      <c r="A494" s="86" t="str">
        <f>IF(Factures!A494=0,"",Factures!A494&amp;" • "&amp;Factures!B494&amp;" ("&amp;Factures!E494&amp;" T"&amp;Factures!P494&amp;")")</f>
        <v/>
      </c>
      <c r="B494" s="87">
        <f>Factures!C494</f>
        <v>0</v>
      </c>
      <c r="C494" s="88">
        <f>Factures!F494</f>
        <v>0</v>
      </c>
      <c r="D494" s="89">
        <f>Factures!N494</f>
        <v>0</v>
      </c>
      <c r="E494" s="90">
        <f>Factures!O494</f>
        <v>0</v>
      </c>
    </row>
    <row r="495" ht="12.75" hidden="1" spans="1:5">
      <c r="A495" s="86" t="str">
        <f>IF(Factures!A495=0,"",Factures!A495&amp;" • "&amp;Factures!B495&amp;" ("&amp;Factures!E495&amp;" T"&amp;Factures!P495&amp;")")</f>
        <v/>
      </c>
      <c r="B495" s="87">
        <f>Factures!C495</f>
        <v>0</v>
      </c>
      <c r="C495" s="88">
        <f>Factures!F495</f>
        <v>0</v>
      </c>
      <c r="D495" s="89">
        <f>Factures!N495</f>
        <v>0</v>
      </c>
      <c r="E495" s="90">
        <f>Factures!O495</f>
        <v>0</v>
      </c>
    </row>
    <row r="496" ht="12.75" hidden="1" spans="1:5">
      <c r="A496" s="86" t="str">
        <f>IF(Factures!A496=0,"",Factures!A496&amp;" • "&amp;Factures!B496&amp;" ("&amp;Factures!E496&amp;" T"&amp;Factures!P496&amp;")")</f>
        <v/>
      </c>
      <c r="B496" s="87">
        <f>Factures!C496</f>
        <v>0</v>
      </c>
      <c r="C496" s="88">
        <f>Factures!F496</f>
        <v>0</v>
      </c>
      <c r="D496" s="89">
        <f>Factures!N496</f>
        <v>0</v>
      </c>
      <c r="E496" s="90">
        <f>Factures!O496</f>
        <v>0</v>
      </c>
    </row>
    <row r="497" ht="12.75" hidden="1" spans="1:5">
      <c r="A497" s="86" t="str">
        <f>IF(Factures!A497=0,"",Factures!A497&amp;" • "&amp;Factures!B497&amp;" ("&amp;Factures!E497&amp;" T"&amp;Factures!P497&amp;")")</f>
        <v/>
      </c>
      <c r="B497" s="87">
        <f>Factures!C497</f>
        <v>0</v>
      </c>
      <c r="C497" s="88">
        <f>Factures!F497</f>
        <v>0</v>
      </c>
      <c r="D497" s="89">
        <f>Factures!N497</f>
        <v>0</v>
      </c>
      <c r="E497" s="90">
        <f>Factures!O497</f>
        <v>0</v>
      </c>
    </row>
    <row r="498" ht="12.75" hidden="1" spans="1:5">
      <c r="A498" s="86" t="str">
        <f>IF(Factures!A498=0,"",Factures!A498&amp;" • "&amp;Factures!B498&amp;" ("&amp;Factures!E498&amp;" T"&amp;Factures!P498&amp;")")</f>
        <v/>
      </c>
      <c r="B498" s="87">
        <f>Factures!C498</f>
        <v>0</v>
      </c>
      <c r="C498" s="88">
        <f>Factures!F498</f>
        <v>0</v>
      </c>
      <c r="D498" s="89">
        <f>Factures!N498</f>
        <v>0</v>
      </c>
      <c r="E498" s="90">
        <f>Factures!O498</f>
        <v>0</v>
      </c>
    </row>
    <row r="499" ht="12.75" hidden="1" spans="1:5">
      <c r="A499" s="86" t="str">
        <f>IF(Factures!A499=0,"",Factures!A499&amp;" • "&amp;Factures!B499&amp;" ("&amp;Factures!E499&amp;" T"&amp;Factures!P499&amp;")")</f>
        <v/>
      </c>
      <c r="B499" s="87">
        <f>Factures!C499</f>
        <v>0</v>
      </c>
      <c r="C499" s="88">
        <f>Factures!F499</f>
        <v>0</v>
      </c>
      <c r="D499" s="89">
        <f>Factures!N499</f>
        <v>0</v>
      </c>
      <c r="E499" s="90">
        <f>Factures!O499</f>
        <v>0</v>
      </c>
    </row>
    <row r="500" ht="12.75" hidden="1" spans="1:5">
      <c r="A500" s="86" t="str">
        <f>IF(Factures!A500=0,"",Factures!A500&amp;" • "&amp;Factures!B500&amp;" ("&amp;Factures!E500&amp;" T"&amp;Factures!P500&amp;")")</f>
        <v/>
      </c>
      <c r="B500" s="87">
        <f>Factures!C500</f>
        <v>0</v>
      </c>
      <c r="C500" s="88">
        <f>Factures!F500</f>
        <v>0</v>
      </c>
      <c r="D500" s="89">
        <f>Factures!N500</f>
        <v>0</v>
      </c>
      <c r="E500" s="90">
        <f>Factures!O500</f>
        <v>0</v>
      </c>
    </row>
    <row r="501" ht="12.75" hidden="1" spans="1:5">
      <c r="A501" s="86" t="str">
        <f>IF(Factures!A501=0,"",Factures!A501&amp;" • "&amp;Factures!B501&amp;" ("&amp;Factures!E501&amp;" T"&amp;Factures!P501&amp;")")</f>
        <v/>
      </c>
      <c r="B501" s="87">
        <f>Factures!C501</f>
        <v>0</v>
      </c>
      <c r="C501" s="88">
        <f>Factures!F501</f>
        <v>0</v>
      </c>
      <c r="D501" s="89">
        <f>Factures!N501</f>
        <v>0</v>
      </c>
      <c r="E501" s="90">
        <f>Factures!O501</f>
        <v>0</v>
      </c>
    </row>
    <row r="502" ht="12.75" hidden="1" spans="1:5">
      <c r="A502" s="86" t="str">
        <f>IF(Factures!A502=0,"",Factures!A502&amp;" • "&amp;Factures!B502&amp;" ("&amp;Factures!E502&amp;" T"&amp;Factures!P502&amp;")")</f>
        <v/>
      </c>
      <c r="B502" s="87">
        <f>Factures!C502</f>
        <v>0</v>
      </c>
      <c r="C502" s="88">
        <f>Factures!F502</f>
        <v>0</v>
      </c>
      <c r="D502" s="89">
        <f>Factures!N502</f>
        <v>0</v>
      </c>
      <c r="E502" s="90">
        <f>Factures!O502</f>
        <v>0</v>
      </c>
    </row>
    <row r="503" ht="12.75" hidden="1" spans="1:5">
      <c r="A503" s="86" t="str">
        <f>IF(Factures!A503=0,"",Factures!A503&amp;" • "&amp;Factures!B503&amp;" ("&amp;Factures!E503&amp;" T"&amp;Factures!P503&amp;")")</f>
        <v/>
      </c>
      <c r="B503" s="87">
        <f>Factures!C503</f>
        <v>0</v>
      </c>
      <c r="C503" s="88">
        <f>Factures!F503</f>
        <v>0</v>
      </c>
      <c r="D503" s="89">
        <f>Factures!N503</f>
        <v>0</v>
      </c>
      <c r="E503" s="90">
        <f>Factures!O503</f>
        <v>0</v>
      </c>
    </row>
    <row r="504" ht="12.75" hidden="1" spans="1:5">
      <c r="A504" s="86" t="str">
        <f>IF(Factures!A504=0,"",Factures!A504&amp;" • "&amp;Factures!B504&amp;" ("&amp;Factures!E504&amp;" T"&amp;Factures!P504&amp;")")</f>
        <v/>
      </c>
      <c r="B504" s="87">
        <f>Factures!C504</f>
        <v>0</v>
      </c>
      <c r="C504" s="88">
        <f>Factures!F504</f>
        <v>0</v>
      </c>
      <c r="D504" s="89">
        <f>Factures!N504</f>
        <v>0</v>
      </c>
      <c r="E504" s="90">
        <f>Factures!O504</f>
        <v>0</v>
      </c>
    </row>
    <row r="505" ht="12.75" hidden="1" spans="1:5">
      <c r="A505" s="86" t="str">
        <f>IF(Factures!A505=0,"",Factures!A505&amp;" • "&amp;Factures!B505&amp;" ("&amp;Factures!E505&amp;" T"&amp;Factures!P505&amp;")")</f>
        <v/>
      </c>
      <c r="B505" s="87">
        <f>Factures!C505</f>
        <v>0</v>
      </c>
      <c r="C505" s="88">
        <f>Factures!F505</f>
        <v>0</v>
      </c>
      <c r="D505" s="89">
        <f>Factures!N505</f>
        <v>0</v>
      </c>
      <c r="E505" s="90">
        <f>Factures!O505</f>
        <v>0</v>
      </c>
    </row>
    <row r="506" ht="12.75" hidden="1" spans="1:5">
      <c r="A506" s="86" t="str">
        <f>IF(Factures!A506=0,"",Factures!A506&amp;" • "&amp;Factures!B506&amp;" ("&amp;Factures!E506&amp;" T"&amp;Factures!P506&amp;")")</f>
        <v/>
      </c>
      <c r="B506" s="87">
        <f>Factures!C506</f>
        <v>0</v>
      </c>
      <c r="C506" s="88">
        <f>Factures!F506</f>
        <v>0</v>
      </c>
      <c r="D506" s="89">
        <f>Factures!N506</f>
        <v>0</v>
      </c>
      <c r="E506" s="90">
        <f>Factures!O506</f>
        <v>0</v>
      </c>
    </row>
    <row r="507" ht="12.75" hidden="1" spans="1:5">
      <c r="A507" s="86" t="str">
        <f>IF(Factures!A507=0,"",Factures!A507&amp;" • "&amp;Factures!B507&amp;" ("&amp;Factures!E507&amp;" T"&amp;Factures!P507&amp;")")</f>
        <v/>
      </c>
      <c r="B507" s="87">
        <f>Factures!C507</f>
        <v>0</v>
      </c>
      <c r="C507" s="88">
        <f>Factures!F507</f>
        <v>0</v>
      </c>
      <c r="D507" s="89">
        <f>Factures!N507</f>
        <v>0</v>
      </c>
      <c r="E507" s="90">
        <f>Factures!O507</f>
        <v>0</v>
      </c>
    </row>
    <row r="508" ht="12.75" hidden="1" spans="1:5">
      <c r="A508" s="86" t="str">
        <f>IF(Factures!A508=0,"",Factures!A508&amp;" • "&amp;Factures!B508&amp;" ("&amp;Factures!E508&amp;" T"&amp;Factures!P508&amp;")")</f>
        <v/>
      </c>
      <c r="B508" s="87">
        <f>Factures!C508</f>
        <v>0</v>
      </c>
      <c r="C508" s="88">
        <f>Factures!F508</f>
        <v>0</v>
      </c>
      <c r="D508" s="89">
        <f>Factures!N508</f>
        <v>0</v>
      </c>
      <c r="E508" s="90">
        <f>Factures!O508</f>
        <v>0</v>
      </c>
    </row>
    <row r="509" ht="12.75" hidden="1" spans="1:5">
      <c r="A509" s="86" t="str">
        <f>IF(Factures!A509=0,"",Factures!A509&amp;" • "&amp;Factures!B509&amp;" ("&amp;Factures!E509&amp;" T"&amp;Factures!P509&amp;")")</f>
        <v/>
      </c>
      <c r="B509" s="87">
        <f>Factures!C509</f>
        <v>0</v>
      </c>
      <c r="C509" s="88">
        <f>Factures!F509</f>
        <v>0</v>
      </c>
      <c r="D509" s="89">
        <f>Factures!N509</f>
        <v>0</v>
      </c>
      <c r="E509" s="90">
        <f>Factures!O509</f>
        <v>0</v>
      </c>
    </row>
    <row r="510" ht="12.75" hidden="1" spans="1:5">
      <c r="A510" s="86" t="str">
        <f>IF(Factures!A510=0,"",Factures!A510&amp;" • "&amp;Factures!B510&amp;" ("&amp;Factures!E510&amp;" T"&amp;Factures!P510&amp;")")</f>
        <v/>
      </c>
      <c r="B510" s="87">
        <f>Factures!C510</f>
        <v>0</v>
      </c>
      <c r="C510" s="88">
        <f>Factures!F510</f>
        <v>0</v>
      </c>
      <c r="D510" s="89">
        <f>Factures!N510</f>
        <v>0</v>
      </c>
      <c r="E510" s="90">
        <f>Factures!O510</f>
        <v>0</v>
      </c>
    </row>
    <row r="511" ht="12.75" hidden="1" spans="1:5">
      <c r="A511" s="86" t="str">
        <f>IF(Factures!A511=0,"",Factures!A511&amp;" • "&amp;Factures!B511&amp;" ("&amp;Factures!E511&amp;" T"&amp;Factures!P511&amp;")")</f>
        <v/>
      </c>
      <c r="B511" s="87">
        <f>Factures!C511</f>
        <v>0</v>
      </c>
      <c r="C511" s="88">
        <f>Factures!F511</f>
        <v>0</v>
      </c>
      <c r="D511" s="89">
        <f>Factures!N511</f>
        <v>0</v>
      </c>
      <c r="E511" s="90">
        <f>Factures!O511</f>
        <v>0</v>
      </c>
    </row>
    <row r="512" ht="12.75" hidden="1" spans="1:5">
      <c r="A512" s="86" t="str">
        <f>IF(Factures!A512=0,"",Factures!A512&amp;" • "&amp;Factures!B512&amp;" ("&amp;Factures!E512&amp;" T"&amp;Factures!P512&amp;")")</f>
        <v/>
      </c>
      <c r="B512" s="87">
        <f>Factures!C512</f>
        <v>0</v>
      </c>
      <c r="C512" s="88">
        <f>Factures!F512</f>
        <v>0</v>
      </c>
      <c r="D512" s="89">
        <f>Factures!N512</f>
        <v>0</v>
      </c>
      <c r="E512" s="90">
        <f>Factures!O512</f>
        <v>0</v>
      </c>
    </row>
    <row r="513" ht="12.75" hidden="1" spans="1:5">
      <c r="A513" s="86" t="str">
        <f>IF(Factures!A513=0,"",Factures!A513&amp;" • "&amp;Factures!B513&amp;" ("&amp;Factures!E513&amp;" T"&amp;Factures!P513&amp;")")</f>
        <v/>
      </c>
      <c r="B513" s="87">
        <f>Factures!C513</f>
        <v>0</v>
      </c>
      <c r="C513" s="88">
        <f>Factures!F513</f>
        <v>0</v>
      </c>
      <c r="D513" s="89">
        <f>Factures!N513</f>
        <v>0</v>
      </c>
      <c r="E513" s="90">
        <f>Factures!O513</f>
        <v>0</v>
      </c>
    </row>
    <row r="514" ht="12.75" hidden="1" spans="1:5">
      <c r="A514" s="86" t="str">
        <f>IF(Factures!A514=0,"",Factures!A514&amp;" • "&amp;Factures!B514&amp;" ("&amp;Factures!E514&amp;" T"&amp;Factures!P514&amp;")")</f>
        <v/>
      </c>
      <c r="B514" s="87">
        <f>Factures!C514</f>
        <v>0</v>
      </c>
      <c r="C514" s="88">
        <f>Factures!F514</f>
        <v>0</v>
      </c>
      <c r="D514" s="89">
        <f>Factures!N514</f>
        <v>0</v>
      </c>
      <c r="E514" s="90">
        <f>Factures!O514</f>
        <v>0</v>
      </c>
    </row>
    <row r="515" ht="12.75" hidden="1" spans="1:5">
      <c r="A515" s="86" t="str">
        <f>IF(Factures!A515=0,"",Factures!A515&amp;" • "&amp;Factures!B515&amp;" ("&amp;Factures!E515&amp;" T"&amp;Factures!P515&amp;")")</f>
        <v/>
      </c>
      <c r="B515" s="87">
        <f>Factures!C515</f>
        <v>0</v>
      </c>
      <c r="C515" s="88">
        <f>Factures!F515</f>
        <v>0</v>
      </c>
      <c r="D515" s="89">
        <f>Factures!N515</f>
        <v>0</v>
      </c>
      <c r="E515" s="90">
        <f>Factures!O515</f>
        <v>0</v>
      </c>
    </row>
    <row r="516" ht="12.75" hidden="1" spans="1:5">
      <c r="A516" s="86" t="str">
        <f>IF(Factures!A516=0,"",Factures!A516&amp;" • "&amp;Factures!B516&amp;" ("&amp;Factures!E516&amp;" T"&amp;Factures!P516&amp;")")</f>
        <v/>
      </c>
      <c r="B516" s="87">
        <f>Factures!C516</f>
        <v>0</v>
      </c>
      <c r="C516" s="88">
        <f>Factures!F516</f>
        <v>0</v>
      </c>
      <c r="D516" s="89">
        <f>Factures!N516</f>
        <v>0</v>
      </c>
      <c r="E516" s="90">
        <f>Factures!O516</f>
        <v>0</v>
      </c>
    </row>
    <row r="517" ht="12.75" hidden="1" spans="1:5">
      <c r="A517" s="86" t="str">
        <f>IF(Factures!A517=0,"",Factures!A517&amp;" • "&amp;Factures!B517&amp;" ("&amp;Factures!E517&amp;" T"&amp;Factures!P517&amp;")")</f>
        <v/>
      </c>
      <c r="B517" s="87">
        <f>Factures!C517</f>
        <v>0</v>
      </c>
      <c r="C517" s="88">
        <f>Factures!F517</f>
        <v>0</v>
      </c>
      <c r="D517" s="89">
        <f>Factures!N517</f>
        <v>0</v>
      </c>
      <c r="E517" s="90">
        <f>Factures!O517</f>
        <v>0</v>
      </c>
    </row>
    <row r="518" ht="12.75" hidden="1" spans="1:5">
      <c r="A518" s="86" t="str">
        <f>IF(Factures!A518=0,"",Factures!A518&amp;" • "&amp;Factures!B518&amp;" ("&amp;Factures!E518&amp;" T"&amp;Factures!P518&amp;")")</f>
        <v/>
      </c>
      <c r="B518" s="87">
        <f>Factures!C518</f>
        <v>0</v>
      </c>
      <c r="C518" s="88">
        <f>Factures!F518</f>
        <v>0</v>
      </c>
      <c r="D518" s="89">
        <f>Factures!N518</f>
        <v>0</v>
      </c>
      <c r="E518" s="90">
        <f>Factures!O518</f>
        <v>0</v>
      </c>
    </row>
    <row r="519" ht="12.75" hidden="1" spans="1:5">
      <c r="A519" s="86" t="str">
        <f>IF(Factures!A519=0,"",Factures!A519&amp;" • "&amp;Factures!B519&amp;" ("&amp;Factures!E519&amp;" T"&amp;Factures!P519&amp;")")</f>
        <v/>
      </c>
      <c r="B519" s="87">
        <f>Factures!C519</f>
        <v>0</v>
      </c>
      <c r="C519" s="88">
        <f>Factures!F519</f>
        <v>0</v>
      </c>
      <c r="D519" s="89">
        <f>Factures!N519</f>
        <v>0</v>
      </c>
      <c r="E519" s="90">
        <f>Factures!O519</f>
        <v>0</v>
      </c>
    </row>
    <row r="520" ht="12.75" hidden="1" spans="1:5">
      <c r="A520" s="86" t="str">
        <f>IF(Factures!A520=0,"",Factures!A520&amp;" • "&amp;Factures!B520&amp;" ("&amp;Factures!E520&amp;" T"&amp;Factures!P520&amp;")")</f>
        <v/>
      </c>
      <c r="B520" s="87">
        <f>Factures!C520</f>
        <v>0</v>
      </c>
      <c r="C520" s="88">
        <f>Factures!F520</f>
        <v>0</v>
      </c>
      <c r="D520" s="89">
        <f>Factures!N520</f>
        <v>0</v>
      </c>
      <c r="E520" s="90">
        <f>Factures!O520</f>
        <v>0</v>
      </c>
    </row>
    <row r="521" ht="12.75" hidden="1" spans="1:5">
      <c r="A521" s="86" t="str">
        <f>IF(Factures!A521=0,"",Factures!A521&amp;" • "&amp;Factures!B521&amp;" ("&amp;Factures!E521&amp;" T"&amp;Factures!P521&amp;")")</f>
        <v/>
      </c>
      <c r="B521" s="87">
        <f>Factures!C521</f>
        <v>0</v>
      </c>
      <c r="C521" s="88">
        <f>Factures!F521</f>
        <v>0</v>
      </c>
      <c r="D521" s="89">
        <f>Factures!N521</f>
        <v>0</v>
      </c>
      <c r="E521" s="90">
        <f>Factures!O521</f>
        <v>0</v>
      </c>
    </row>
    <row r="522" ht="12.75" hidden="1" spans="1:5">
      <c r="A522" s="86" t="str">
        <f>IF(Factures!A522=0,"",Factures!A522&amp;" • "&amp;Factures!B522&amp;" ("&amp;Factures!E522&amp;" T"&amp;Factures!P522&amp;")")</f>
        <v/>
      </c>
      <c r="B522" s="87">
        <f>Factures!C522</f>
        <v>0</v>
      </c>
      <c r="C522" s="88">
        <f>Factures!F522</f>
        <v>0</v>
      </c>
      <c r="D522" s="89">
        <f>Factures!N522</f>
        <v>0</v>
      </c>
      <c r="E522" s="90">
        <f>Factures!O522</f>
        <v>0</v>
      </c>
    </row>
    <row r="523" ht="12.75" hidden="1" spans="1:5">
      <c r="A523" s="86" t="str">
        <f>IF(Factures!A523=0,"",Factures!A523&amp;" • "&amp;Factures!B523&amp;" ("&amp;Factures!E523&amp;" T"&amp;Factures!P523&amp;")")</f>
        <v/>
      </c>
      <c r="B523" s="87">
        <f>Factures!C523</f>
        <v>0</v>
      </c>
      <c r="C523" s="88">
        <f>Factures!F523</f>
        <v>0</v>
      </c>
      <c r="D523" s="89">
        <f>Factures!N523</f>
        <v>0</v>
      </c>
      <c r="E523" s="90">
        <f>Factures!O523</f>
        <v>0</v>
      </c>
    </row>
    <row r="524" ht="12.75" hidden="1" spans="1:5">
      <c r="A524" s="86" t="str">
        <f>IF(Factures!A524=0,"",Factures!A524&amp;" • "&amp;Factures!B524&amp;" ("&amp;Factures!E524&amp;" T"&amp;Factures!P524&amp;")")</f>
        <v/>
      </c>
      <c r="B524" s="87">
        <f>Factures!C524</f>
        <v>0</v>
      </c>
      <c r="C524" s="88">
        <f>Factures!F524</f>
        <v>0</v>
      </c>
      <c r="D524" s="89">
        <f>Factures!N524</f>
        <v>0</v>
      </c>
      <c r="E524" s="90">
        <f>Factures!O524</f>
        <v>0</v>
      </c>
    </row>
    <row r="525" ht="12.75" hidden="1" spans="1:5">
      <c r="A525" s="86" t="str">
        <f>IF(Factures!A525=0,"",Factures!A525&amp;" • "&amp;Factures!B525&amp;" ("&amp;Factures!E525&amp;" T"&amp;Factures!P525&amp;")")</f>
        <v/>
      </c>
      <c r="B525" s="87">
        <f>Factures!C525</f>
        <v>0</v>
      </c>
      <c r="C525" s="88">
        <f>Factures!F525</f>
        <v>0</v>
      </c>
      <c r="D525" s="89">
        <f>Factures!N525</f>
        <v>0</v>
      </c>
      <c r="E525" s="90">
        <f>Factures!O525</f>
        <v>0</v>
      </c>
    </row>
    <row r="526" ht="12.75" hidden="1" spans="1:5">
      <c r="A526" s="86" t="str">
        <f>IF(Factures!A526=0,"",Factures!A526&amp;" • "&amp;Factures!B526&amp;" ("&amp;Factures!E526&amp;" T"&amp;Factures!P526&amp;")")</f>
        <v/>
      </c>
      <c r="B526" s="87">
        <f>Factures!C526</f>
        <v>0</v>
      </c>
      <c r="C526" s="88">
        <f>Factures!F526</f>
        <v>0</v>
      </c>
      <c r="D526" s="89">
        <f>Factures!N526</f>
        <v>0</v>
      </c>
      <c r="E526" s="90">
        <f>Factures!O526</f>
        <v>0</v>
      </c>
    </row>
    <row r="527" ht="12.75" hidden="1" spans="1:5">
      <c r="A527" s="86" t="str">
        <f>IF(Factures!A527=0,"",Factures!A527&amp;" • "&amp;Factures!B527&amp;" ("&amp;Factures!E527&amp;" T"&amp;Factures!P527&amp;")")</f>
        <v/>
      </c>
      <c r="B527" s="87">
        <f>Factures!C527</f>
        <v>0</v>
      </c>
      <c r="C527" s="88">
        <f>Factures!F527</f>
        <v>0</v>
      </c>
      <c r="D527" s="89">
        <f>Factures!N527</f>
        <v>0</v>
      </c>
      <c r="E527" s="90">
        <f>Factures!O527</f>
        <v>0</v>
      </c>
    </row>
    <row r="528" ht="12.75" hidden="1" spans="1:5">
      <c r="A528" s="86" t="str">
        <f>IF(Factures!A528=0,"",Factures!A528&amp;" • "&amp;Factures!B528&amp;" ("&amp;Factures!E528&amp;" T"&amp;Factures!P528&amp;")")</f>
        <v/>
      </c>
      <c r="B528" s="87">
        <f>Factures!C528</f>
        <v>0</v>
      </c>
      <c r="C528" s="88">
        <f>Factures!F528</f>
        <v>0</v>
      </c>
      <c r="D528" s="89">
        <f>Factures!N528</f>
        <v>0</v>
      </c>
      <c r="E528" s="90">
        <f>Factures!O528</f>
        <v>0</v>
      </c>
    </row>
    <row r="529" ht="12.75" hidden="1" spans="1:5">
      <c r="A529" s="86" t="str">
        <f>IF(Factures!A529=0,"",Factures!A529&amp;" • "&amp;Factures!B529&amp;" ("&amp;Factures!E529&amp;" T"&amp;Factures!P529&amp;")")</f>
        <v/>
      </c>
      <c r="B529" s="87">
        <f>Factures!C529</f>
        <v>0</v>
      </c>
      <c r="C529" s="88">
        <f>Factures!F529</f>
        <v>0</v>
      </c>
      <c r="D529" s="89">
        <f>Factures!N529</f>
        <v>0</v>
      </c>
      <c r="E529" s="90">
        <f>Factures!O529</f>
        <v>0</v>
      </c>
    </row>
    <row r="530" ht="12.75" hidden="1" spans="1:5">
      <c r="A530" s="86" t="str">
        <f>IF(Factures!A530=0,"",Factures!A530&amp;" • "&amp;Factures!B530&amp;" ("&amp;Factures!E530&amp;" T"&amp;Factures!P530&amp;")")</f>
        <v/>
      </c>
      <c r="B530" s="87">
        <f>Factures!C530</f>
        <v>0</v>
      </c>
      <c r="C530" s="88">
        <f>Factures!F530</f>
        <v>0</v>
      </c>
      <c r="D530" s="89">
        <f>Factures!N530</f>
        <v>0</v>
      </c>
      <c r="E530" s="90">
        <f>Factures!O530</f>
        <v>0</v>
      </c>
    </row>
    <row r="531" ht="12.75" hidden="1" spans="1:5">
      <c r="A531" s="86" t="str">
        <f>IF(Factures!A531=0,"",Factures!A531&amp;" • "&amp;Factures!B531&amp;" ("&amp;Factures!E531&amp;" T"&amp;Factures!P531&amp;")")</f>
        <v/>
      </c>
      <c r="B531" s="87">
        <f>Factures!C531</f>
        <v>0</v>
      </c>
      <c r="C531" s="88">
        <f>Factures!F531</f>
        <v>0</v>
      </c>
      <c r="D531" s="89">
        <f>Factures!N531</f>
        <v>0</v>
      </c>
      <c r="E531" s="90">
        <f>Factures!O531</f>
        <v>0</v>
      </c>
    </row>
    <row r="532" ht="12.75" hidden="1" spans="1:5">
      <c r="A532" s="86" t="str">
        <f>IF(Factures!A532=0,"",Factures!A532&amp;" • "&amp;Factures!B532&amp;" ("&amp;Factures!E532&amp;" T"&amp;Factures!P532&amp;")")</f>
        <v/>
      </c>
      <c r="B532" s="87">
        <f>Factures!C532</f>
        <v>0</v>
      </c>
      <c r="C532" s="88">
        <f>Factures!F532</f>
        <v>0</v>
      </c>
      <c r="D532" s="89">
        <f>Factures!N532</f>
        <v>0</v>
      </c>
      <c r="E532" s="90">
        <f>Factures!O532</f>
        <v>0</v>
      </c>
    </row>
    <row r="533" ht="12.75" hidden="1" spans="1:5">
      <c r="A533" s="86" t="str">
        <f>IF(Factures!A533=0,"",Factures!A533&amp;" • "&amp;Factures!B533&amp;" ("&amp;Factures!E533&amp;" T"&amp;Factures!P533&amp;")")</f>
        <v/>
      </c>
      <c r="B533" s="87">
        <f>Factures!C533</f>
        <v>0</v>
      </c>
      <c r="C533" s="88">
        <f>Factures!F533</f>
        <v>0</v>
      </c>
      <c r="D533" s="89">
        <f>Factures!N533</f>
        <v>0</v>
      </c>
      <c r="E533" s="90">
        <f>Factures!O533</f>
        <v>0</v>
      </c>
    </row>
    <row r="534" ht="12.75" hidden="1" spans="1:5">
      <c r="A534" s="86" t="str">
        <f>IF(Factures!A534=0,"",Factures!A534&amp;" • "&amp;Factures!B534&amp;" ("&amp;Factures!E534&amp;" T"&amp;Factures!P534&amp;")")</f>
        <v/>
      </c>
      <c r="B534" s="87">
        <f>Factures!C534</f>
        <v>0</v>
      </c>
      <c r="C534" s="88">
        <f>Factures!F534</f>
        <v>0</v>
      </c>
      <c r="D534" s="89">
        <f>Factures!N534</f>
        <v>0</v>
      </c>
      <c r="E534" s="90">
        <f>Factures!O534</f>
        <v>0</v>
      </c>
    </row>
    <row r="535" ht="12.75" hidden="1" spans="1:5">
      <c r="A535" s="86" t="str">
        <f>IF(Factures!A535=0,"",Factures!A535&amp;" • "&amp;Factures!B535&amp;" ("&amp;Factures!E535&amp;" T"&amp;Factures!P535&amp;")")</f>
        <v/>
      </c>
      <c r="B535" s="87">
        <f>Factures!C535</f>
        <v>0</v>
      </c>
      <c r="C535" s="88">
        <f>Factures!F535</f>
        <v>0</v>
      </c>
      <c r="D535" s="89">
        <f>Factures!N535</f>
        <v>0</v>
      </c>
      <c r="E535" s="90">
        <f>Factures!O535</f>
        <v>0</v>
      </c>
    </row>
    <row r="536" ht="12.75" hidden="1" spans="1:5">
      <c r="A536" s="86" t="str">
        <f>IF(Factures!A536=0,"",Factures!A536&amp;" • "&amp;Factures!B536&amp;" ("&amp;Factures!E536&amp;" T"&amp;Factures!P536&amp;")")</f>
        <v/>
      </c>
      <c r="B536" s="87">
        <f>Factures!C536</f>
        <v>0</v>
      </c>
      <c r="C536" s="88">
        <f>Factures!F536</f>
        <v>0</v>
      </c>
      <c r="D536" s="89">
        <f>Factures!N536</f>
        <v>0</v>
      </c>
      <c r="E536" s="90">
        <f>Factures!O536</f>
        <v>0</v>
      </c>
    </row>
    <row r="537" ht="12.75" hidden="1" spans="1:5">
      <c r="A537" s="86" t="str">
        <f>IF(Factures!A537=0,"",Factures!A537&amp;" • "&amp;Factures!B537&amp;" ("&amp;Factures!E537&amp;" T"&amp;Factures!P537&amp;")")</f>
        <v/>
      </c>
      <c r="B537" s="87">
        <f>Factures!C537</f>
        <v>0</v>
      </c>
      <c r="C537" s="88">
        <f>Factures!F537</f>
        <v>0</v>
      </c>
      <c r="D537" s="89">
        <f>Factures!N537</f>
        <v>0</v>
      </c>
      <c r="E537" s="90">
        <f>Factures!O537</f>
        <v>0</v>
      </c>
    </row>
    <row r="538" ht="12.75" hidden="1" spans="1:5">
      <c r="A538" s="86" t="str">
        <f>IF(Factures!A538=0,"",Factures!A538&amp;" • "&amp;Factures!B538&amp;" ("&amp;Factures!E538&amp;" T"&amp;Factures!P538&amp;")")</f>
        <v/>
      </c>
      <c r="B538" s="87">
        <f>Factures!C538</f>
        <v>0</v>
      </c>
      <c r="C538" s="88">
        <f>Factures!F538</f>
        <v>0</v>
      </c>
      <c r="D538" s="89">
        <f>Factures!N538</f>
        <v>0</v>
      </c>
      <c r="E538" s="90">
        <f>Factures!O538</f>
        <v>0</v>
      </c>
    </row>
    <row r="539" ht="12.75" hidden="1" spans="1:5">
      <c r="A539" s="86" t="str">
        <f>IF(Factures!A539=0,"",Factures!A539&amp;" • "&amp;Factures!B539&amp;" ("&amp;Factures!E539&amp;" T"&amp;Factures!P539&amp;")")</f>
        <v/>
      </c>
      <c r="B539" s="87">
        <f>Factures!C539</f>
        <v>0</v>
      </c>
      <c r="C539" s="88">
        <f>Factures!F539</f>
        <v>0</v>
      </c>
      <c r="D539" s="89">
        <f>Factures!N539</f>
        <v>0</v>
      </c>
      <c r="E539" s="90">
        <f>Factures!O539</f>
        <v>0</v>
      </c>
    </row>
    <row r="540" ht="12.75" hidden="1" spans="1:5">
      <c r="A540" s="86" t="str">
        <f>IF(Factures!A540=0,"",Factures!A540&amp;" • "&amp;Factures!B540&amp;" ("&amp;Factures!E540&amp;" T"&amp;Factures!P540&amp;")")</f>
        <v/>
      </c>
      <c r="B540" s="87">
        <f>Factures!C540</f>
        <v>0</v>
      </c>
      <c r="C540" s="88">
        <f>Factures!F540</f>
        <v>0</v>
      </c>
      <c r="D540" s="89">
        <f>Factures!N540</f>
        <v>0</v>
      </c>
      <c r="E540" s="90">
        <f>Factures!O540</f>
        <v>0</v>
      </c>
    </row>
    <row r="541" ht="12.75" hidden="1" spans="1:5">
      <c r="A541" s="86" t="str">
        <f>IF(Factures!A541=0,"",Factures!A541&amp;" • "&amp;Factures!B541&amp;" ("&amp;Factures!E541&amp;" T"&amp;Factures!P541&amp;")")</f>
        <v/>
      </c>
      <c r="B541" s="87">
        <f>Factures!C541</f>
        <v>0</v>
      </c>
      <c r="C541" s="88">
        <f>Factures!F541</f>
        <v>0</v>
      </c>
      <c r="D541" s="89">
        <f>Factures!N541</f>
        <v>0</v>
      </c>
      <c r="E541" s="90">
        <f>Factures!O541</f>
        <v>0</v>
      </c>
    </row>
    <row r="542" ht="12.75" hidden="1" spans="1:5">
      <c r="A542" s="86" t="str">
        <f>IF(Factures!A542=0,"",Factures!A542&amp;" • "&amp;Factures!B542&amp;" ("&amp;Factures!E542&amp;" T"&amp;Factures!P542&amp;")")</f>
        <v/>
      </c>
      <c r="B542" s="87">
        <f>Factures!C542</f>
        <v>0</v>
      </c>
      <c r="C542" s="88">
        <f>Factures!F542</f>
        <v>0</v>
      </c>
      <c r="D542" s="89">
        <f>Factures!N542</f>
        <v>0</v>
      </c>
      <c r="E542" s="90">
        <f>Factures!O542</f>
        <v>0</v>
      </c>
    </row>
    <row r="543" ht="12.75" hidden="1" spans="1:5">
      <c r="A543" s="86" t="str">
        <f>IF(Factures!A543=0,"",Factures!A543&amp;" • "&amp;Factures!B543&amp;" ("&amp;Factures!E543&amp;" T"&amp;Factures!P543&amp;")")</f>
        <v/>
      </c>
      <c r="B543" s="87">
        <f>Factures!C543</f>
        <v>0</v>
      </c>
      <c r="C543" s="88">
        <f>Factures!F543</f>
        <v>0</v>
      </c>
      <c r="D543" s="89">
        <f>Factures!N543</f>
        <v>0</v>
      </c>
      <c r="E543" s="90">
        <f>Factures!O543</f>
        <v>0</v>
      </c>
    </row>
    <row r="544" ht="12.75" hidden="1" spans="1:5">
      <c r="A544" s="86" t="str">
        <f>IF(Factures!A544=0,"",Factures!A544&amp;" • "&amp;Factures!B544&amp;" ("&amp;Factures!E544&amp;" T"&amp;Factures!P544&amp;")")</f>
        <v/>
      </c>
      <c r="B544" s="87">
        <f>Factures!C544</f>
        <v>0</v>
      </c>
      <c r="C544" s="88">
        <f>Factures!F544</f>
        <v>0</v>
      </c>
      <c r="D544" s="89">
        <f>Factures!N544</f>
        <v>0</v>
      </c>
      <c r="E544" s="90">
        <f>Factures!O544</f>
        <v>0</v>
      </c>
    </row>
    <row r="545" ht="12.75" hidden="1" spans="1:5">
      <c r="A545" s="86" t="str">
        <f>IF(Factures!A545=0,"",Factures!A545&amp;" • "&amp;Factures!B545&amp;" ("&amp;Factures!E545&amp;" T"&amp;Factures!P545&amp;")")</f>
        <v/>
      </c>
      <c r="B545" s="87">
        <f>Factures!C545</f>
        <v>0</v>
      </c>
      <c r="C545" s="88">
        <f>Factures!F545</f>
        <v>0</v>
      </c>
      <c r="D545" s="89">
        <f>Factures!N545</f>
        <v>0</v>
      </c>
      <c r="E545" s="90">
        <f>Factures!O545</f>
        <v>0</v>
      </c>
    </row>
    <row r="546" ht="12.75" hidden="1" spans="1:5">
      <c r="A546" s="86" t="str">
        <f>IF(Factures!A546=0,"",Factures!A546&amp;" • "&amp;Factures!B546&amp;" ("&amp;Factures!E546&amp;" T"&amp;Factures!P546&amp;")")</f>
        <v/>
      </c>
      <c r="B546" s="87">
        <f>Factures!C546</f>
        <v>0</v>
      </c>
      <c r="C546" s="88">
        <f>Factures!F546</f>
        <v>0</v>
      </c>
      <c r="D546" s="89">
        <f>Factures!N546</f>
        <v>0</v>
      </c>
      <c r="E546" s="90">
        <f>Factures!O546</f>
        <v>0</v>
      </c>
    </row>
    <row r="547" ht="12.75" hidden="1" spans="1:5">
      <c r="A547" s="86" t="str">
        <f>IF(Factures!A547=0,"",Factures!A547&amp;" • "&amp;Factures!B547&amp;" ("&amp;Factures!E547&amp;" T"&amp;Factures!P547&amp;")")</f>
        <v/>
      </c>
      <c r="B547" s="87">
        <f>Factures!C547</f>
        <v>0</v>
      </c>
      <c r="C547" s="88">
        <f>Factures!F547</f>
        <v>0</v>
      </c>
      <c r="D547" s="89">
        <f>Factures!N547</f>
        <v>0</v>
      </c>
      <c r="E547" s="90">
        <f>Factures!O547</f>
        <v>0</v>
      </c>
    </row>
    <row r="548" ht="12.75" hidden="1" spans="1:5">
      <c r="A548" s="86" t="str">
        <f>IF(Factures!A548=0,"",Factures!A548&amp;" • "&amp;Factures!B548&amp;" ("&amp;Factures!E548&amp;" T"&amp;Factures!P548&amp;")")</f>
        <v/>
      </c>
      <c r="B548" s="87">
        <f>Factures!C548</f>
        <v>0</v>
      </c>
      <c r="C548" s="88">
        <f>Factures!F548</f>
        <v>0</v>
      </c>
      <c r="D548" s="89">
        <f>Factures!N548</f>
        <v>0</v>
      </c>
      <c r="E548" s="90">
        <f>Factures!O548</f>
        <v>0</v>
      </c>
    </row>
    <row r="549" ht="12.75" hidden="1" spans="1:5">
      <c r="A549" s="86" t="str">
        <f>IF(Factures!A549=0,"",Factures!A549&amp;" • "&amp;Factures!B549&amp;" ("&amp;Factures!E549&amp;" T"&amp;Factures!P549&amp;")")</f>
        <v/>
      </c>
      <c r="B549" s="87">
        <f>Factures!C549</f>
        <v>0</v>
      </c>
      <c r="C549" s="88">
        <f>Factures!F549</f>
        <v>0</v>
      </c>
      <c r="D549" s="89">
        <f>Factures!N549</f>
        <v>0</v>
      </c>
      <c r="E549" s="90">
        <f>Factures!O549</f>
        <v>0</v>
      </c>
    </row>
    <row r="550" ht="12.75" hidden="1" spans="1:5">
      <c r="A550" s="86" t="str">
        <f>IF(Factures!A550=0,"",Factures!A550&amp;" • "&amp;Factures!B550&amp;" ("&amp;Factures!E550&amp;" T"&amp;Factures!P550&amp;")")</f>
        <v/>
      </c>
      <c r="B550" s="87">
        <f>Factures!C550</f>
        <v>0</v>
      </c>
      <c r="C550" s="88">
        <f>Factures!F550</f>
        <v>0</v>
      </c>
      <c r="D550" s="89">
        <f>Factures!N550</f>
        <v>0</v>
      </c>
      <c r="E550" s="90">
        <f>Factures!O550</f>
        <v>0</v>
      </c>
    </row>
    <row r="551" ht="12.75" hidden="1" spans="1:5">
      <c r="A551" s="86" t="str">
        <f>IF(Factures!A551=0,"",Factures!A551&amp;" • "&amp;Factures!B551&amp;" ("&amp;Factures!E551&amp;" T"&amp;Factures!P551&amp;")")</f>
        <v/>
      </c>
      <c r="B551" s="87">
        <f>Factures!C551</f>
        <v>0</v>
      </c>
      <c r="C551" s="88">
        <f>Factures!F551</f>
        <v>0</v>
      </c>
      <c r="D551" s="89">
        <f>Factures!N551</f>
        <v>0</v>
      </c>
      <c r="E551" s="90">
        <f>Factures!O551</f>
        <v>0</v>
      </c>
    </row>
    <row r="552" ht="12.75" hidden="1" spans="1:5">
      <c r="A552" s="86" t="str">
        <f>IF(Factures!A552=0,"",Factures!A552&amp;" • "&amp;Factures!B552&amp;" ("&amp;Factures!E552&amp;" T"&amp;Factures!P552&amp;")")</f>
        <v/>
      </c>
      <c r="B552" s="87">
        <f>Factures!C552</f>
        <v>0</v>
      </c>
      <c r="C552" s="88">
        <f>Factures!F552</f>
        <v>0</v>
      </c>
      <c r="D552" s="89">
        <f>Factures!N552</f>
        <v>0</v>
      </c>
      <c r="E552" s="90">
        <f>Factures!O552</f>
        <v>0</v>
      </c>
    </row>
    <row r="553" ht="12.75" hidden="1" spans="1:5">
      <c r="A553" s="86" t="str">
        <f>IF(Factures!A553=0,"",Factures!A553&amp;" • "&amp;Factures!B553&amp;" ("&amp;Factures!E553&amp;" T"&amp;Factures!P553&amp;")")</f>
        <v/>
      </c>
      <c r="B553" s="87">
        <f>Factures!C553</f>
        <v>0</v>
      </c>
      <c r="C553" s="88">
        <f>Factures!F553</f>
        <v>0</v>
      </c>
      <c r="D553" s="89">
        <f>Factures!N553</f>
        <v>0</v>
      </c>
      <c r="E553" s="90">
        <f>Factures!O553</f>
        <v>0</v>
      </c>
    </row>
    <row r="554" ht="12.75" hidden="1" spans="1:5">
      <c r="A554" s="86" t="str">
        <f>IF(Factures!A554=0,"",Factures!A554&amp;" • "&amp;Factures!B554&amp;" ("&amp;Factures!E554&amp;" T"&amp;Factures!P554&amp;")")</f>
        <v/>
      </c>
      <c r="B554" s="87">
        <f>Factures!C554</f>
        <v>0</v>
      </c>
      <c r="C554" s="88">
        <f>Factures!F554</f>
        <v>0</v>
      </c>
      <c r="D554" s="89">
        <f>Factures!N554</f>
        <v>0</v>
      </c>
      <c r="E554" s="90">
        <f>Factures!O554</f>
        <v>0</v>
      </c>
    </row>
    <row r="555" ht="12.75" hidden="1" spans="1:5">
      <c r="A555" s="86" t="str">
        <f>IF(Factures!A555=0,"",Factures!A555&amp;" • "&amp;Factures!B555&amp;" ("&amp;Factures!E555&amp;" T"&amp;Factures!P555&amp;")")</f>
        <v/>
      </c>
      <c r="B555" s="87">
        <f>Factures!C555</f>
        <v>0</v>
      </c>
      <c r="C555" s="88">
        <f>Factures!F555</f>
        <v>0</v>
      </c>
      <c r="D555" s="89">
        <f>Factures!N555</f>
        <v>0</v>
      </c>
      <c r="E555" s="90">
        <f>Factures!O555</f>
        <v>0</v>
      </c>
    </row>
    <row r="556" ht="12.75" hidden="1" spans="1:5">
      <c r="A556" s="86" t="str">
        <f>IF(Factures!A556=0,"",Factures!A556&amp;" • "&amp;Factures!B556&amp;" ("&amp;Factures!E556&amp;" T"&amp;Factures!P556&amp;")")</f>
        <v/>
      </c>
      <c r="B556" s="87">
        <f>Factures!C556</f>
        <v>0</v>
      </c>
      <c r="C556" s="88">
        <f>Factures!F556</f>
        <v>0</v>
      </c>
      <c r="D556" s="89">
        <f>Factures!N556</f>
        <v>0</v>
      </c>
      <c r="E556" s="90">
        <f>Factures!O556</f>
        <v>0</v>
      </c>
    </row>
    <row r="557" ht="12.75" hidden="1" spans="1:5">
      <c r="A557" s="86" t="str">
        <f>IF(Factures!A557=0,"",Factures!A557&amp;" • "&amp;Factures!B557&amp;" ("&amp;Factures!E557&amp;" T"&amp;Factures!P557&amp;")")</f>
        <v/>
      </c>
      <c r="B557" s="87">
        <f>Factures!C557</f>
        <v>0</v>
      </c>
      <c r="C557" s="88">
        <f>Factures!F557</f>
        <v>0</v>
      </c>
      <c r="D557" s="89">
        <f>Factures!N557</f>
        <v>0</v>
      </c>
      <c r="E557" s="90">
        <f>Factures!O557</f>
        <v>0</v>
      </c>
    </row>
    <row r="558" ht="12.75" hidden="1" spans="1:5">
      <c r="A558" s="86" t="str">
        <f>IF(Factures!A558=0,"",Factures!A558&amp;" • "&amp;Factures!B558&amp;" ("&amp;Factures!E558&amp;" T"&amp;Factures!P558&amp;")")</f>
        <v/>
      </c>
      <c r="B558" s="87">
        <f>Factures!C558</f>
        <v>0</v>
      </c>
      <c r="C558" s="88">
        <f>Factures!F558</f>
        <v>0</v>
      </c>
      <c r="D558" s="89">
        <f>Factures!N558</f>
        <v>0</v>
      </c>
      <c r="E558" s="90">
        <f>Factures!O558</f>
        <v>0</v>
      </c>
    </row>
    <row r="559" ht="12.75" hidden="1" spans="1:5">
      <c r="A559" s="86" t="str">
        <f>IF(Factures!A559=0,"",Factures!A559&amp;" • "&amp;Factures!B559&amp;" ("&amp;Factures!E559&amp;" T"&amp;Factures!P559&amp;")")</f>
        <v/>
      </c>
      <c r="B559" s="87">
        <f>Factures!C559</f>
        <v>0</v>
      </c>
      <c r="C559" s="88">
        <f>Factures!F559</f>
        <v>0</v>
      </c>
      <c r="D559" s="89">
        <f>Factures!N559</f>
        <v>0</v>
      </c>
      <c r="E559" s="90">
        <f>Factures!O559</f>
        <v>0</v>
      </c>
    </row>
    <row r="560" ht="12.75" hidden="1" spans="1:5">
      <c r="A560" s="86" t="str">
        <f>IF(Factures!A560=0,"",Factures!A560&amp;" • "&amp;Factures!B560&amp;" ("&amp;Factures!E560&amp;" T"&amp;Factures!P560&amp;")")</f>
        <v/>
      </c>
      <c r="B560" s="87">
        <f>Factures!C560</f>
        <v>0</v>
      </c>
      <c r="C560" s="88">
        <f>Factures!F560</f>
        <v>0</v>
      </c>
      <c r="D560" s="89">
        <f>Factures!N560</f>
        <v>0</v>
      </c>
      <c r="E560" s="90">
        <f>Factures!O560</f>
        <v>0</v>
      </c>
    </row>
    <row r="561" ht="12.75" hidden="1" spans="1:5">
      <c r="A561" s="86" t="str">
        <f>IF(Factures!A561=0,"",Factures!A561&amp;" • "&amp;Factures!B561&amp;" ("&amp;Factures!E561&amp;" T"&amp;Factures!P561&amp;")")</f>
        <v/>
      </c>
      <c r="B561" s="87">
        <f>Factures!C561</f>
        <v>0</v>
      </c>
      <c r="C561" s="88">
        <f>Factures!F561</f>
        <v>0</v>
      </c>
      <c r="D561" s="89">
        <f>Factures!N561</f>
        <v>0</v>
      </c>
      <c r="E561" s="90">
        <f>Factures!O561</f>
        <v>0</v>
      </c>
    </row>
    <row r="562" ht="12.75" hidden="1" spans="1:5">
      <c r="A562" s="86" t="str">
        <f>IF(Factures!A562=0,"",Factures!A562&amp;" • "&amp;Factures!B562&amp;" ("&amp;Factures!E562&amp;" T"&amp;Factures!P562&amp;")")</f>
        <v/>
      </c>
      <c r="B562" s="87">
        <f>Factures!C562</f>
        <v>0</v>
      </c>
      <c r="C562" s="88">
        <f>Factures!F562</f>
        <v>0</v>
      </c>
      <c r="D562" s="89">
        <f>Factures!N562</f>
        <v>0</v>
      </c>
      <c r="E562" s="90">
        <f>Factures!O562</f>
        <v>0</v>
      </c>
    </row>
    <row r="563" ht="12.75" hidden="1" spans="1:5">
      <c r="A563" s="86" t="str">
        <f>IF(Factures!A563=0,"",Factures!A563&amp;" • "&amp;Factures!B563&amp;" ("&amp;Factures!E563&amp;" T"&amp;Factures!P563&amp;")")</f>
        <v/>
      </c>
      <c r="B563" s="87">
        <f>Factures!C563</f>
        <v>0</v>
      </c>
      <c r="C563" s="88">
        <f>Factures!F563</f>
        <v>0</v>
      </c>
      <c r="D563" s="89">
        <f>Factures!N563</f>
        <v>0</v>
      </c>
      <c r="E563" s="90">
        <f>Factures!O563</f>
        <v>0</v>
      </c>
    </row>
    <row r="564" ht="12.75" hidden="1" spans="1:5">
      <c r="A564" s="86" t="str">
        <f>IF(Factures!A564=0,"",Factures!A564&amp;" • "&amp;Factures!B564&amp;" ("&amp;Factures!E564&amp;" T"&amp;Factures!P564&amp;")")</f>
        <v/>
      </c>
      <c r="B564" s="87">
        <f>Factures!C564</f>
        <v>0</v>
      </c>
      <c r="C564" s="88">
        <f>Factures!F564</f>
        <v>0</v>
      </c>
      <c r="D564" s="89">
        <f>Factures!N564</f>
        <v>0</v>
      </c>
      <c r="E564" s="90">
        <f>Factures!O564</f>
        <v>0</v>
      </c>
    </row>
    <row r="565" ht="12.75" hidden="1" spans="1:5">
      <c r="A565" s="86" t="str">
        <f>IF(Factures!A565=0,"",Factures!A565&amp;" • "&amp;Factures!B565&amp;" ("&amp;Factures!E565&amp;" T"&amp;Factures!P565&amp;")")</f>
        <v/>
      </c>
      <c r="B565" s="87">
        <f>Factures!C565</f>
        <v>0</v>
      </c>
      <c r="C565" s="88">
        <f>Factures!F565</f>
        <v>0</v>
      </c>
      <c r="D565" s="89">
        <f>Factures!N565</f>
        <v>0</v>
      </c>
      <c r="E565" s="90">
        <f>Factures!O565</f>
        <v>0</v>
      </c>
    </row>
    <row r="566" ht="12.75" hidden="1" spans="1:5">
      <c r="A566" s="86" t="str">
        <f>IF(Factures!A566=0,"",Factures!A566&amp;" • "&amp;Factures!B566&amp;" ("&amp;Factures!E566&amp;" T"&amp;Factures!P566&amp;")")</f>
        <v/>
      </c>
      <c r="B566" s="87">
        <f>Factures!C566</f>
        <v>0</v>
      </c>
      <c r="C566" s="88">
        <f>Factures!F566</f>
        <v>0</v>
      </c>
      <c r="D566" s="89">
        <f>Factures!N566</f>
        <v>0</v>
      </c>
      <c r="E566" s="90">
        <f>Factures!O566</f>
        <v>0</v>
      </c>
    </row>
    <row r="567" ht="12.75" hidden="1" spans="1:5">
      <c r="A567" s="86" t="str">
        <f>IF(Factures!A567=0,"",Factures!A567&amp;" • "&amp;Factures!B567&amp;" ("&amp;Factures!E567&amp;" T"&amp;Factures!P567&amp;")")</f>
        <v/>
      </c>
      <c r="B567" s="87">
        <f>Factures!C567</f>
        <v>0</v>
      </c>
      <c r="C567" s="88">
        <f>Factures!F567</f>
        <v>0</v>
      </c>
      <c r="D567" s="89">
        <f>Factures!N567</f>
        <v>0</v>
      </c>
      <c r="E567" s="90">
        <f>Factures!O567</f>
        <v>0</v>
      </c>
    </row>
    <row r="568" ht="12.75" hidden="1" spans="1:5">
      <c r="A568" s="86" t="str">
        <f>IF(Factures!A568=0,"",Factures!A568&amp;" • "&amp;Factures!B568&amp;" ("&amp;Factures!E568&amp;" T"&amp;Factures!P568&amp;")")</f>
        <v/>
      </c>
      <c r="B568" s="87">
        <f>Factures!C568</f>
        <v>0</v>
      </c>
      <c r="C568" s="88">
        <f>Factures!F568</f>
        <v>0</v>
      </c>
      <c r="D568" s="89">
        <f>Factures!N568</f>
        <v>0</v>
      </c>
      <c r="E568" s="90">
        <f>Factures!O568</f>
        <v>0</v>
      </c>
    </row>
    <row r="569" ht="12.75" hidden="1" spans="1:5">
      <c r="A569" s="86" t="str">
        <f>IF(Factures!A569=0,"",Factures!A569&amp;" • "&amp;Factures!B569&amp;" ("&amp;Factures!E569&amp;" T"&amp;Factures!P569&amp;")")</f>
        <v/>
      </c>
      <c r="B569" s="87">
        <f>Factures!C569</f>
        <v>0</v>
      </c>
      <c r="C569" s="88">
        <f>Factures!F569</f>
        <v>0</v>
      </c>
      <c r="D569" s="89">
        <f>Factures!N569</f>
        <v>0</v>
      </c>
      <c r="E569" s="90">
        <f>Factures!O569</f>
        <v>0</v>
      </c>
    </row>
    <row r="570" ht="12.75" hidden="1" spans="1:5">
      <c r="A570" s="86" t="str">
        <f>IF(Factures!A570=0,"",Factures!A570&amp;" • "&amp;Factures!B570&amp;" ("&amp;Factures!E570&amp;" T"&amp;Factures!P570&amp;")")</f>
        <v/>
      </c>
      <c r="B570" s="87">
        <f>Factures!C570</f>
        <v>0</v>
      </c>
      <c r="C570" s="88">
        <f>Factures!F570</f>
        <v>0</v>
      </c>
      <c r="D570" s="89">
        <f>Factures!N570</f>
        <v>0</v>
      </c>
      <c r="E570" s="90">
        <f>Factures!O570</f>
        <v>0</v>
      </c>
    </row>
    <row r="571" ht="12.75" hidden="1" spans="1:5">
      <c r="A571" s="86" t="str">
        <f>IF(Factures!A571=0,"",Factures!A571&amp;" • "&amp;Factures!B571&amp;" ("&amp;Factures!E571&amp;" T"&amp;Factures!P571&amp;")")</f>
        <v/>
      </c>
      <c r="B571" s="87">
        <f>Factures!C571</f>
        <v>0</v>
      </c>
      <c r="C571" s="88">
        <f>Factures!F571</f>
        <v>0</v>
      </c>
      <c r="D571" s="89">
        <f>Factures!N571</f>
        <v>0</v>
      </c>
      <c r="E571" s="90">
        <f>Factures!O571</f>
        <v>0</v>
      </c>
    </row>
    <row r="572" ht="12.75" hidden="1" spans="1:5">
      <c r="A572" s="86" t="str">
        <f>IF(Factures!A572=0,"",Factures!A572&amp;" • "&amp;Factures!B572&amp;" ("&amp;Factures!E572&amp;" T"&amp;Factures!P572&amp;")")</f>
        <v/>
      </c>
      <c r="B572" s="87">
        <f>Factures!C572</f>
        <v>0</v>
      </c>
      <c r="C572" s="88">
        <f>Factures!F572</f>
        <v>0</v>
      </c>
      <c r="D572" s="89">
        <f>Factures!N572</f>
        <v>0</v>
      </c>
      <c r="E572" s="90">
        <f>Factures!O572</f>
        <v>0</v>
      </c>
    </row>
    <row r="573" ht="12.75" hidden="1" spans="1:5">
      <c r="A573" s="86" t="str">
        <f>IF(Factures!A573=0,"",Factures!A573&amp;" • "&amp;Factures!B573&amp;" ("&amp;Factures!E573&amp;" T"&amp;Factures!P573&amp;")")</f>
        <v/>
      </c>
      <c r="B573" s="87">
        <f>Factures!C573</f>
        <v>0</v>
      </c>
      <c r="C573" s="88">
        <f>Factures!F573</f>
        <v>0</v>
      </c>
      <c r="D573" s="89">
        <f>Factures!N573</f>
        <v>0</v>
      </c>
      <c r="E573" s="90">
        <f>Factures!O573</f>
        <v>0</v>
      </c>
    </row>
    <row r="574" ht="12.75" hidden="1" spans="1:5">
      <c r="A574" s="86" t="str">
        <f>IF(Factures!A574=0,"",Factures!A574&amp;" • "&amp;Factures!B574&amp;" ("&amp;Factures!E574&amp;" T"&amp;Factures!P574&amp;")")</f>
        <v/>
      </c>
      <c r="B574" s="87">
        <f>Factures!C574</f>
        <v>0</v>
      </c>
      <c r="C574" s="88">
        <f>Factures!F574</f>
        <v>0</v>
      </c>
      <c r="D574" s="89">
        <f>Factures!N574</f>
        <v>0</v>
      </c>
      <c r="E574" s="90">
        <f>Factures!O574</f>
        <v>0</v>
      </c>
    </row>
    <row r="575" ht="12.75" hidden="1" spans="1:5">
      <c r="A575" s="86" t="str">
        <f>IF(Factures!A575=0,"",Factures!A575&amp;" • "&amp;Factures!B575&amp;" ("&amp;Factures!E575&amp;" T"&amp;Factures!P575&amp;")")</f>
        <v/>
      </c>
      <c r="B575" s="87">
        <f>Factures!C575</f>
        <v>0</v>
      </c>
      <c r="C575" s="88">
        <f>Factures!F575</f>
        <v>0</v>
      </c>
      <c r="D575" s="89">
        <f>Factures!N575</f>
        <v>0</v>
      </c>
      <c r="E575" s="90">
        <f>Factures!O575</f>
        <v>0</v>
      </c>
    </row>
    <row r="576" ht="12.75" hidden="1" spans="1:5">
      <c r="A576" s="86" t="str">
        <f>IF(Factures!A576=0,"",Factures!A576&amp;" • "&amp;Factures!B576&amp;" ("&amp;Factures!E576&amp;" T"&amp;Factures!P576&amp;")")</f>
        <v/>
      </c>
      <c r="B576" s="87">
        <f>Factures!C576</f>
        <v>0</v>
      </c>
      <c r="C576" s="88">
        <f>Factures!F576</f>
        <v>0</v>
      </c>
      <c r="D576" s="89">
        <f>Factures!N576</f>
        <v>0</v>
      </c>
      <c r="E576" s="90">
        <f>Factures!O576</f>
        <v>0</v>
      </c>
    </row>
    <row r="577" ht="12.75" hidden="1" spans="1:5">
      <c r="A577" s="86" t="str">
        <f>IF(Factures!A577=0,"",Factures!A577&amp;" • "&amp;Factures!B577&amp;" ("&amp;Factures!E577&amp;" T"&amp;Factures!P577&amp;")")</f>
        <v/>
      </c>
      <c r="B577" s="87">
        <f>Factures!C577</f>
        <v>0</v>
      </c>
      <c r="C577" s="88">
        <f>Factures!F577</f>
        <v>0</v>
      </c>
      <c r="D577" s="89">
        <f>Factures!N577</f>
        <v>0</v>
      </c>
      <c r="E577" s="90">
        <f>Factures!O577</f>
        <v>0</v>
      </c>
    </row>
    <row r="578" ht="12.75" hidden="1" spans="1:5">
      <c r="A578" s="86" t="str">
        <f>IF(Factures!A578=0,"",Factures!A578&amp;" • "&amp;Factures!B578&amp;" ("&amp;Factures!E578&amp;" T"&amp;Factures!P578&amp;")")</f>
        <v/>
      </c>
      <c r="B578" s="87">
        <f>Factures!C578</f>
        <v>0</v>
      </c>
      <c r="C578" s="88">
        <f>Factures!F578</f>
        <v>0</v>
      </c>
      <c r="D578" s="89">
        <f>Factures!N578</f>
        <v>0</v>
      </c>
      <c r="E578" s="90">
        <f>Factures!O578</f>
        <v>0</v>
      </c>
    </row>
    <row r="579" ht="12.75" hidden="1" spans="1:5">
      <c r="A579" s="86" t="str">
        <f>IF(Factures!A579=0,"",Factures!A579&amp;" • "&amp;Factures!B579&amp;" ("&amp;Factures!E579&amp;" T"&amp;Factures!P579&amp;")")</f>
        <v/>
      </c>
      <c r="B579" s="87">
        <f>Factures!C579</f>
        <v>0</v>
      </c>
      <c r="C579" s="88">
        <f>Factures!F579</f>
        <v>0</v>
      </c>
      <c r="D579" s="89">
        <f>Factures!N579</f>
        <v>0</v>
      </c>
      <c r="E579" s="90">
        <f>Factures!O579</f>
        <v>0</v>
      </c>
    </row>
    <row r="580" ht="12.75" hidden="1" spans="1:5">
      <c r="A580" s="86" t="str">
        <f>IF(Factures!A580=0,"",Factures!A580&amp;" • "&amp;Factures!B580&amp;" ("&amp;Factures!E580&amp;" T"&amp;Factures!P580&amp;")")</f>
        <v/>
      </c>
      <c r="B580" s="87">
        <f>Factures!C580</f>
        <v>0</v>
      </c>
      <c r="C580" s="88">
        <f>Factures!F580</f>
        <v>0</v>
      </c>
      <c r="D580" s="89">
        <f>Factures!N580</f>
        <v>0</v>
      </c>
      <c r="E580" s="90">
        <f>Factures!O580</f>
        <v>0</v>
      </c>
    </row>
    <row r="581" ht="12.75" hidden="1" spans="1:5">
      <c r="A581" s="86" t="str">
        <f>IF(Factures!A581=0,"",Factures!A581&amp;" • "&amp;Factures!B581&amp;" ("&amp;Factures!E581&amp;" T"&amp;Factures!P581&amp;")")</f>
        <v/>
      </c>
      <c r="B581" s="87">
        <f>Factures!C581</f>
        <v>0</v>
      </c>
      <c r="C581" s="88">
        <f>Factures!F581</f>
        <v>0</v>
      </c>
      <c r="D581" s="89">
        <f>Factures!N581</f>
        <v>0</v>
      </c>
      <c r="E581" s="90">
        <f>Factures!O581</f>
        <v>0</v>
      </c>
    </row>
    <row r="582" ht="12.75" hidden="1" spans="1:5">
      <c r="A582" s="86" t="str">
        <f>IF(Factures!A582=0,"",Factures!A582&amp;" • "&amp;Factures!B582&amp;" ("&amp;Factures!E582&amp;" T"&amp;Factures!P582&amp;")")</f>
        <v/>
      </c>
      <c r="B582" s="87">
        <f>Factures!C582</f>
        <v>0</v>
      </c>
      <c r="C582" s="88">
        <f>Factures!F582</f>
        <v>0</v>
      </c>
      <c r="D582" s="89">
        <f>Factures!N582</f>
        <v>0</v>
      </c>
      <c r="E582" s="90">
        <f>Factures!O582</f>
        <v>0</v>
      </c>
    </row>
    <row r="583" ht="12.75" hidden="1" spans="1:5">
      <c r="A583" s="86" t="str">
        <f>IF(Factures!A583=0,"",Factures!A583&amp;" • "&amp;Factures!B583&amp;" ("&amp;Factures!E583&amp;" T"&amp;Factures!P583&amp;")")</f>
        <v/>
      </c>
      <c r="B583" s="87">
        <f>Factures!C583</f>
        <v>0</v>
      </c>
      <c r="C583" s="88">
        <f>Factures!F583</f>
        <v>0</v>
      </c>
      <c r="D583" s="89">
        <f>Factures!N583</f>
        <v>0</v>
      </c>
      <c r="E583" s="90">
        <f>Factures!O583</f>
        <v>0</v>
      </c>
    </row>
    <row r="584" ht="12.75" hidden="1" spans="1:5">
      <c r="A584" s="86" t="str">
        <f>IF(Factures!A584=0,"",Factures!A584&amp;" • "&amp;Factures!B584&amp;" ("&amp;Factures!E584&amp;" T"&amp;Factures!P584&amp;")")</f>
        <v/>
      </c>
      <c r="B584" s="87">
        <f>Factures!C584</f>
        <v>0</v>
      </c>
      <c r="C584" s="88">
        <f>Factures!F584</f>
        <v>0</v>
      </c>
      <c r="D584" s="89">
        <f>Factures!N584</f>
        <v>0</v>
      </c>
      <c r="E584" s="90">
        <f>Factures!O584</f>
        <v>0</v>
      </c>
    </row>
    <row r="585" ht="12.75" hidden="1" spans="1:5">
      <c r="A585" s="86" t="str">
        <f>IF(Factures!A585=0,"",Factures!A585&amp;" • "&amp;Factures!B585&amp;" ("&amp;Factures!E585&amp;" T"&amp;Factures!P585&amp;")")</f>
        <v/>
      </c>
      <c r="B585" s="87">
        <f>Factures!C585</f>
        <v>0</v>
      </c>
      <c r="C585" s="88">
        <f>Factures!F585</f>
        <v>0</v>
      </c>
      <c r="D585" s="89">
        <f>Factures!N585</f>
        <v>0</v>
      </c>
      <c r="E585" s="90">
        <f>Factures!O585</f>
        <v>0</v>
      </c>
    </row>
    <row r="586" ht="12.75" hidden="1" spans="1:5">
      <c r="A586" s="86" t="str">
        <f>IF(Factures!A586=0,"",Factures!A586&amp;" • "&amp;Factures!B586&amp;" ("&amp;Factures!E586&amp;" T"&amp;Factures!P586&amp;")")</f>
        <v/>
      </c>
      <c r="B586" s="87">
        <f>Factures!C586</f>
        <v>0</v>
      </c>
      <c r="C586" s="88">
        <f>Factures!F586</f>
        <v>0</v>
      </c>
      <c r="D586" s="89">
        <f>Factures!N586</f>
        <v>0</v>
      </c>
      <c r="E586" s="90">
        <f>Factures!O586</f>
        <v>0</v>
      </c>
    </row>
    <row r="587" ht="12.75" hidden="1" spans="1:5">
      <c r="A587" s="86" t="str">
        <f>IF(Factures!A587=0,"",Factures!A587&amp;" • "&amp;Factures!B587&amp;" ("&amp;Factures!E587&amp;" T"&amp;Factures!P587&amp;")")</f>
        <v/>
      </c>
      <c r="B587" s="87">
        <f>Factures!C587</f>
        <v>0</v>
      </c>
      <c r="C587" s="88">
        <f>Factures!F587</f>
        <v>0</v>
      </c>
      <c r="D587" s="89">
        <f>Factures!N587</f>
        <v>0</v>
      </c>
      <c r="E587" s="90">
        <f>Factures!O587</f>
        <v>0</v>
      </c>
    </row>
    <row r="588" ht="12.75" hidden="1" spans="1:5">
      <c r="A588" s="86" t="str">
        <f>IF(Factures!A588=0,"",Factures!A588&amp;" • "&amp;Factures!B588&amp;" ("&amp;Factures!E588&amp;" T"&amp;Factures!P588&amp;")")</f>
        <v/>
      </c>
      <c r="B588" s="87">
        <f>Factures!C588</f>
        <v>0</v>
      </c>
      <c r="C588" s="88">
        <f>Factures!F588</f>
        <v>0</v>
      </c>
      <c r="D588" s="89">
        <f>Factures!N588</f>
        <v>0</v>
      </c>
      <c r="E588" s="90">
        <f>Factures!O588</f>
        <v>0</v>
      </c>
    </row>
    <row r="589" ht="12.75" hidden="1" spans="1:5">
      <c r="A589" s="86" t="str">
        <f>IF(Factures!A589=0,"",Factures!A589&amp;" • "&amp;Factures!B589&amp;" ("&amp;Factures!E589&amp;" T"&amp;Factures!P589&amp;")")</f>
        <v/>
      </c>
      <c r="B589" s="87">
        <f>Factures!C589</f>
        <v>0</v>
      </c>
      <c r="C589" s="88">
        <f>Factures!F589</f>
        <v>0</v>
      </c>
      <c r="D589" s="89">
        <f>Factures!N589</f>
        <v>0</v>
      </c>
      <c r="E589" s="90">
        <f>Factures!O589</f>
        <v>0</v>
      </c>
    </row>
    <row r="590" ht="12.75" hidden="1" spans="1:5">
      <c r="A590" s="86" t="str">
        <f>IF(Factures!A590=0,"",Factures!A590&amp;" • "&amp;Factures!B590&amp;" ("&amp;Factures!E590&amp;" T"&amp;Factures!P590&amp;")")</f>
        <v/>
      </c>
      <c r="B590" s="87">
        <f>Factures!C590</f>
        <v>0</v>
      </c>
      <c r="C590" s="88">
        <f>Factures!F590</f>
        <v>0</v>
      </c>
      <c r="D590" s="89">
        <f>Factures!N590</f>
        <v>0</v>
      </c>
      <c r="E590" s="90">
        <f>Factures!O590</f>
        <v>0</v>
      </c>
    </row>
    <row r="591" ht="12.75" hidden="1" spans="1:5">
      <c r="A591" s="86" t="str">
        <f>IF(Factures!A591=0,"",Factures!A591&amp;" • "&amp;Factures!B591&amp;" ("&amp;Factures!E591&amp;" T"&amp;Factures!P591&amp;")")</f>
        <v/>
      </c>
      <c r="B591" s="87">
        <f>Factures!C591</f>
        <v>0</v>
      </c>
      <c r="C591" s="88">
        <f>Factures!F591</f>
        <v>0</v>
      </c>
      <c r="D591" s="89">
        <f>Factures!N591</f>
        <v>0</v>
      </c>
      <c r="E591" s="90">
        <f>Factures!O591</f>
        <v>0</v>
      </c>
    </row>
    <row r="592" ht="12.75" hidden="1" spans="1:5">
      <c r="A592" s="86" t="str">
        <f>IF(Factures!A592=0,"",Factures!A592&amp;" • "&amp;Factures!B592&amp;" ("&amp;Factures!E592&amp;" T"&amp;Factures!P592&amp;")")</f>
        <v/>
      </c>
      <c r="B592" s="87">
        <f>Factures!C592</f>
        <v>0</v>
      </c>
      <c r="C592" s="88">
        <f>Factures!F592</f>
        <v>0</v>
      </c>
      <c r="D592" s="89">
        <f>Factures!N592</f>
        <v>0</v>
      </c>
      <c r="E592" s="90">
        <f>Factures!O592</f>
        <v>0</v>
      </c>
    </row>
    <row r="593" ht="12.75" hidden="1" spans="1:5">
      <c r="A593" s="86" t="str">
        <f>IF(Factures!A593=0,"",Factures!A593&amp;" • "&amp;Factures!B593&amp;" ("&amp;Factures!E593&amp;" T"&amp;Factures!P593&amp;")")</f>
        <v/>
      </c>
      <c r="B593" s="87">
        <f>Factures!C593</f>
        <v>0</v>
      </c>
      <c r="C593" s="88">
        <f>Factures!F593</f>
        <v>0</v>
      </c>
      <c r="D593" s="89">
        <f>Factures!N593</f>
        <v>0</v>
      </c>
      <c r="E593" s="90">
        <f>Factures!O593</f>
        <v>0</v>
      </c>
    </row>
    <row r="594" ht="12.75" hidden="1" spans="1:5">
      <c r="A594" s="86" t="str">
        <f>IF(Factures!A594=0,"",Factures!A594&amp;" • "&amp;Factures!B594&amp;" ("&amp;Factures!E594&amp;" T"&amp;Factures!P594&amp;")")</f>
        <v/>
      </c>
      <c r="B594" s="87">
        <f>Factures!C594</f>
        <v>0</v>
      </c>
      <c r="C594" s="88">
        <f>Factures!F594</f>
        <v>0</v>
      </c>
      <c r="D594" s="89">
        <f>Factures!N594</f>
        <v>0</v>
      </c>
      <c r="E594" s="90">
        <f>Factures!O594</f>
        <v>0</v>
      </c>
    </row>
    <row r="595" ht="12.75" hidden="1" spans="1:5">
      <c r="A595" s="86" t="str">
        <f>IF(Factures!A595=0,"",Factures!A595&amp;" • "&amp;Factures!B595&amp;" ("&amp;Factures!E595&amp;" T"&amp;Factures!P595&amp;")")</f>
        <v/>
      </c>
      <c r="B595" s="87">
        <f>Factures!C595</f>
        <v>0</v>
      </c>
      <c r="C595" s="88">
        <f>Factures!F595</f>
        <v>0</v>
      </c>
      <c r="D595" s="89">
        <f>Factures!N595</f>
        <v>0</v>
      </c>
      <c r="E595" s="90">
        <f>Factures!O595</f>
        <v>0</v>
      </c>
    </row>
    <row r="596" ht="12.75" hidden="1" spans="1:5">
      <c r="A596" s="86" t="str">
        <f>IF(Factures!A596=0,"",Factures!A596&amp;" • "&amp;Factures!B596&amp;" ("&amp;Factures!E596&amp;" T"&amp;Factures!P596&amp;")")</f>
        <v/>
      </c>
      <c r="B596" s="87">
        <f>Factures!C596</f>
        <v>0</v>
      </c>
      <c r="C596" s="88">
        <f>Factures!F596</f>
        <v>0</v>
      </c>
      <c r="D596" s="89">
        <f>Factures!N596</f>
        <v>0</v>
      </c>
      <c r="E596" s="90">
        <f>Factures!O596</f>
        <v>0</v>
      </c>
    </row>
    <row r="597" ht="12.75" hidden="1" spans="1:5">
      <c r="A597" s="86" t="str">
        <f>IF(Factures!A597=0,"",Factures!A597&amp;" • "&amp;Factures!B597&amp;" ("&amp;Factures!E597&amp;" T"&amp;Factures!P597&amp;")")</f>
        <v/>
      </c>
      <c r="B597" s="87">
        <f>Factures!C597</f>
        <v>0</v>
      </c>
      <c r="C597" s="88">
        <f>Factures!F597</f>
        <v>0</v>
      </c>
      <c r="D597" s="89">
        <f>Factures!N597</f>
        <v>0</v>
      </c>
      <c r="E597" s="90">
        <f>Factures!O597</f>
        <v>0</v>
      </c>
    </row>
    <row r="598" ht="12.75" hidden="1" spans="1:5">
      <c r="A598" s="86" t="str">
        <f>IF(Factures!A598=0,"",Factures!A598&amp;" • "&amp;Factures!B598&amp;" ("&amp;Factures!E598&amp;" T"&amp;Factures!P598&amp;")")</f>
        <v/>
      </c>
      <c r="B598" s="87">
        <f>Factures!C598</f>
        <v>0</v>
      </c>
      <c r="C598" s="88">
        <f>Factures!F598</f>
        <v>0</v>
      </c>
      <c r="D598" s="89">
        <f>Factures!N598</f>
        <v>0</v>
      </c>
      <c r="E598" s="90">
        <f>Factures!O598</f>
        <v>0</v>
      </c>
    </row>
    <row r="599" ht="12.75" hidden="1" spans="1:5">
      <c r="A599" s="86" t="str">
        <f>IF(Factures!A599=0,"",Factures!A599&amp;" • "&amp;Factures!B599&amp;" ("&amp;Factures!E599&amp;" T"&amp;Factures!P599&amp;")")</f>
        <v/>
      </c>
      <c r="B599" s="87">
        <f>Factures!C599</f>
        <v>0</v>
      </c>
      <c r="C599" s="88">
        <f>Factures!F599</f>
        <v>0</v>
      </c>
      <c r="D599" s="89">
        <f>Factures!N599</f>
        <v>0</v>
      </c>
      <c r="E599" s="90">
        <f>Factures!O599</f>
        <v>0</v>
      </c>
    </row>
    <row r="600" ht="12.75" hidden="1" spans="1:5">
      <c r="A600" s="86" t="str">
        <f>IF(Factures!A600=0,"",Factures!A600&amp;" • "&amp;Factures!B600&amp;" ("&amp;Factures!E600&amp;" T"&amp;Factures!P600&amp;")")</f>
        <v/>
      </c>
      <c r="B600" s="87">
        <f>Factures!C600</f>
        <v>0</v>
      </c>
      <c r="C600" s="88">
        <f>Factures!F600</f>
        <v>0</v>
      </c>
      <c r="D600" s="89">
        <f>Factures!N600</f>
        <v>0</v>
      </c>
      <c r="E600" s="90">
        <f>Factures!O600</f>
        <v>0</v>
      </c>
    </row>
    <row r="601" ht="12.75" hidden="1" spans="1:5">
      <c r="A601" s="86" t="str">
        <f>IF(Factures!A601=0,"",Factures!A601&amp;" • "&amp;Factures!B601&amp;" ("&amp;Factures!E601&amp;" T"&amp;Factures!P601&amp;")")</f>
        <v/>
      </c>
      <c r="B601" s="87">
        <f>Factures!C601</f>
        <v>0</v>
      </c>
      <c r="C601" s="88">
        <f>Factures!F601</f>
        <v>0</v>
      </c>
      <c r="D601" s="89">
        <f>Factures!N601</f>
        <v>0</v>
      </c>
      <c r="E601" s="90">
        <f>Factures!O601</f>
        <v>0</v>
      </c>
    </row>
    <row r="602" ht="12.75" hidden="1" spans="1:5">
      <c r="A602" s="86" t="str">
        <f>IF(Factures!A602=0,"",Factures!A602&amp;" • "&amp;Factures!B602&amp;" ("&amp;Factures!E602&amp;" T"&amp;Factures!P602&amp;")")</f>
        <v/>
      </c>
      <c r="B602" s="87">
        <f>Factures!C602</f>
        <v>0</v>
      </c>
      <c r="C602" s="88">
        <f>Factures!F602</f>
        <v>0</v>
      </c>
      <c r="D602" s="89">
        <f>Factures!N602</f>
        <v>0</v>
      </c>
      <c r="E602" s="90">
        <f>Factures!O602</f>
        <v>0</v>
      </c>
    </row>
    <row r="603" ht="12.75" hidden="1" spans="1:5">
      <c r="A603" s="86" t="str">
        <f>IF(Factures!A603=0,"",Factures!A603&amp;" • "&amp;Factures!B603&amp;" ("&amp;Factures!E603&amp;" T"&amp;Factures!P603&amp;")")</f>
        <v/>
      </c>
      <c r="B603" s="87">
        <f>Factures!C603</f>
        <v>0</v>
      </c>
      <c r="C603" s="88">
        <f>Factures!F603</f>
        <v>0</v>
      </c>
      <c r="D603" s="89">
        <f>Factures!N603</f>
        <v>0</v>
      </c>
      <c r="E603" s="90">
        <f>Factures!O603</f>
        <v>0</v>
      </c>
    </row>
    <row r="604" ht="12.75" hidden="1" spans="1:5">
      <c r="A604" s="86" t="str">
        <f>IF(Factures!A604=0,"",Factures!A604&amp;" • "&amp;Factures!B604&amp;" ("&amp;Factures!E604&amp;" T"&amp;Factures!P604&amp;")")</f>
        <v/>
      </c>
      <c r="B604" s="87">
        <f>Factures!C604</f>
        <v>0</v>
      </c>
      <c r="C604" s="88">
        <f>Factures!F604</f>
        <v>0</v>
      </c>
      <c r="D604" s="89">
        <f>Factures!N604</f>
        <v>0</v>
      </c>
      <c r="E604" s="90">
        <f>Factures!O604</f>
        <v>0</v>
      </c>
    </row>
    <row r="605" ht="12.75" hidden="1" spans="1:5">
      <c r="A605" s="86" t="str">
        <f>IF(Factures!A605=0,"",Factures!A605&amp;" • "&amp;Factures!B605&amp;" ("&amp;Factures!E605&amp;" T"&amp;Factures!P605&amp;")")</f>
        <v/>
      </c>
      <c r="B605" s="87">
        <f>Factures!C605</f>
        <v>0</v>
      </c>
      <c r="C605" s="88">
        <f>Factures!F605</f>
        <v>0</v>
      </c>
      <c r="D605" s="89">
        <f>Factures!N605</f>
        <v>0</v>
      </c>
      <c r="E605" s="90">
        <f>Factures!O605</f>
        <v>0</v>
      </c>
    </row>
    <row r="606" ht="12.75" hidden="1" spans="1:5">
      <c r="A606" s="86" t="str">
        <f>IF(Factures!A606=0,"",Factures!A606&amp;" • "&amp;Factures!B606&amp;" ("&amp;Factures!E606&amp;" T"&amp;Factures!P606&amp;")")</f>
        <v/>
      </c>
      <c r="B606" s="87">
        <f>Factures!C606</f>
        <v>0</v>
      </c>
      <c r="C606" s="88">
        <f>Factures!F606</f>
        <v>0</v>
      </c>
      <c r="D606" s="89">
        <f>Factures!N606</f>
        <v>0</v>
      </c>
      <c r="E606" s="90">
        <f>Factures!O606</f>
        <v>0</v>
      </c>
    </row>
    <row r="607" ht="12.75" hidden="1" spans="1:5">
      <c r="A607" s="86" t="str">
        <f>IF(Factures!A607=0,"",Factures!A607&amp;" • "&amp;Factures!B607&amp;" ("&amp;Factures!E607&amp;" T"&amp;Factures!P607&amp;")")</f>
        <v/>
      </c>
      <c r="B607" s="87">
        <f>Factures!C607</f>
        <v>0</v>
      </c>
      <c r="C607" s="88">
        <f>Factures!F607</f>
        <v>0</v>
      </c>
      <c r="D607" s="89">
        <f>Factures!N607</f>
        <v>0</v>
      </c>
      <c r="E607" s="90">
        <f>Factures!O607</f>
        <v>0</v>
      </c>
    </row>
    <row r="608" ht="12.75" hidden="1" spans="1:5">
      <c r="A608" s="86" t="str">
        <f>IF(Factures!A608=0,"",Factures!A608&amp;" • "&amp;Factures!B608&amp;" ("&amp;Factures!E608&amp;" T"&amp;Factures!P608&amp;")")</f>
        <v/>
      </c>
      <c r="B608" s="87">
        <f>Factures!C608</f>
        <v>0</v>
      </c>
      <c r="C608" s="88">
        <f>Factures!F608</f>
        <v>0</v>
      </c>
      <c r="D608" s="89">
        <f>Factures!N608</f>
        <v>0</v>
      </c>
      <c r="E608" s="90">
        <f>Factures!O608</f>
        <v>0</v>
      </c>
    </row>
    <row r="609" ht="12.75" hidden="1" spans="1:5">
      <c r="A609" s="86" t="str">
        <f>IF(Factures!A609=0,"",Factures!A609&amp;" • "&amp;Factures!B609&amp;" ("&amp;Factures!E609&amp;" T"&amp;Factures!P609&amp;")")</f>
        <v/>
      </c>
      <c r="B609" s="87">
        <f>Factures!C609</f>
        <v>0</v>
      </c>
      <c r="C609" s="88">
        <f>Factures!F609</f>
        <v>0</v>
      </c>
      <c r="D609" s="89">
        <f>Factures!N609</f>
        <v>0</v>
      </c>
      <c r="E609" s="90">
        <f>Factures!O609</f>
        <v>0</v>
      </c>
    </row>
    <row r="610" ht="12.75" hidden="1" spans="1:5">
      <c r="A610" s="86" t="str">
        <f>IF(Factures!A610=0,"",Factures!A610&amp;" • "&amp;Factures!B610&amp;" ("&amp;Factures!E610&amp;" T"&amp;Factures!P610&amp;")")</f>
        <v/>
      </c>
      <c r="B610" s="87">
        <f>Factures!C610</f>
        <v>0</v>
      </c>
      <c r="C610" s="88">
        <f>Factures!F610</f>
        <v>0</v>
      </c>
      <c r="D610" s="89">
        <f>Factures!N610</f>
        <v>0</v>
      </c>
      <c r="E610" s="90">
        <f>Factures!O610</f>
        <v>0</v>
      </c>
    </row>
    <row r="611" ht="12.75" hidden="1" spans="1:5">
      <c r="A611" s="86" t="str">
        <f>IF(Factures!A611=0,"",Factures!A611&amp;" • "&amp;Factures!B611&amp;" ("&amp;Factures!E611&amp;" T"&amp;Factures!P611&amp;")")</f>
        <v/>
      </c>
      <c r="B611" s="87">
        <f>Factures!C611</f>
        <v>0</v>
      </c>
      <c r="C611" s="88">
        <f>Factures!F611</f>
        <v>0</v>
      </c>
      <c r="D611" s="89">
        <f>Factures!N611</f>
        <v>0</v>
      </c>
      <c r="E611" s="90">
        <f>Factures!O611</f>
        <v>0</v>
      </c>
    </row>
    <row r="612" ht="12.75" hidden="1" spans="1:5">
      <c r="A612" s="86" t="str">
        <f>IF(Factures!A612=0,"",Factures!A612&amp;" • "&amp;Factures!B612&amp;" ("&amp;Factures!E612&amp;" T"&amp;Factures!P612&amp;")")</f>
        <v/>
      </c>
      <c r="B612" s="87">
        <f>Factures!C612</f>
        <v>0</v>
      </c>
      <c r="C612" s="88">
        <f>Factures!F612</f>
        <v>0</v>
      </c>
      <c r="D612" s="89">
        <f>Factures!N612</f>
        <v>0</v>
      </c>
      <c r="E612" s="90">
        <f>Factures!O612</f>
        <v>0</v>
      </c>
    </row>
    <row r="613" ht="12.75" hidden="1" spans="1:5">
      <c r="A613" s="86" t="str">
        <f>IF(Factures!A613=0,"",Factures!A613&amp;" • "&amp;Factures!B613&amp;" ("&amp;Factures!E613&amp;" T"&amp;Factures!P613&amp;")")</f>
        <v/>
      </c>
      <c r="B613" s="87">
        <f>Factures!C613</f>
        <v>0</v>
      </c>
      <c r="C613" s="88">
        <f>Factures!F613</f>
        <v>0</v>
      </c>
      <c r="D613" s="89">
        <f>Factures!N613</f>
        <v>0</v>
      </c>
      <c r="E613" s="90">
        <f>Factures!O613</f>
        <v>0</v>
      </c>
    </row>
    <row r="614" ht="12.75" hidden="1" spans="1:5">
      <c r="A614" s="86" t="str">
        <f>IF(Factures!A614=0,"",Factures!A614&amp;" • "&amp;Factures!B614&amp;" ("&amp;Factures!E614&amp;" T"&amp;Factures!P614&amp;")")</f>
        <v/>
      </c>
      <c r="B614" s="87">
        <f>Factures!C614</f>
        <v>0</v>
      </c>
      <c r="C614" s="88">
        <f>Factures!F614</f>
        <v>0</v>
      </c>
      <c r="D614" s="89">
        <f>Factures!N614</f>
        <v>0</v>
      </c>
      <c r="E614" s="90">
        <f>Factures!O614</f>
        <v>0</v>
      </c>
    </row>
    <row r="615" ht="12.75" hidden="1" spans="1:5">
      <c r="A615" s="86" t="str">
        <f>IF(Factures!A615=0,"",Factures!A615&amp;" • "&amp;Factures!B615&amp;" ("&amp;Factures!E615&amp;" T"&amp;Factures!P615&amp;")")</f>
        <v/>
      </c>
      <c r="B615" s="87">
        <f>Factures!C615</f>
        <v>0</v>
      </c>
      <c r="C615" s="88">
        <f>Factures!F615</f>
        <v>0</v>
      </c>
      <c r="D615" s="89">
        <f>Factures!N615</f>
        <v>0</v>
      </c>
      <c r="E615" s="90">
        <f>Factures!O615</f>
        <v>0</v>
      </c>
    </row>
    <row r="616" ht="12.75" hidden="1" spans="1:5">
      <c r="A616" s="86" t="str">
        <f>IF(Factures!A616=0,"",Factures!A616&amp;" • "&amp;Factures!B616&amp;" ("&amp;Factures!E616&amp;" T"&amp;Factures!P616&amp;")")</f>
        <v/>
      </c>
      <c r="B616" s="87">
        <f>Factures!C616</f>
        <v>0</v>
      </c>
      <c r="C616" s="88">
        <f>Factures!F616</f>
        <v>0</v>
      </c>
      <c r="D616" s="89">
        <f>Factures!N616</f>
        <v>0</v>
      </c>
      <c r="E616" s="90">
        <f>Factures!O616</f>
        <v>0</v>
      </c>
    </row>
    <row r="617" ht="12.75" hidden="1" spans="1:5">
      <c r="A617" s="86" t="str">
        <f>IF(Factures!A617=0,"",Factures!A617&amp;" • "&amp;Factures!B617&amp;" ("&amp;Factures!E617&amp;" T"&amp;Factures!P617&amp;")")</f>
        <v/>
      </c>
      <c r="B617" s="87">
        <f>Factures!C617</f>
        <v>0</v>
      </c>
      <c r="C617" s="88">
        <f>Factures!F617</f>
        <v>0</v>
      </c>
      <c r="D617" s="89">
        <f>Factures!N617</f>
        <v>0</v>
      </c>
      <c r="E617" s="90">
        <f>Factures!O617</f>
        <v>0</v>
      </c>
    </row>
    <row r="618" ht="12.75" hidden="1" spans="1:5">
      <c r="A618" s="86" t="str">
        <f>IF(Factures!A618=0,"",Factures!A618&amp;" • "&amp;Factures!B618&amp;" ("&amp;Factures!E618&amp;" T"&amp;Factures!P618&amp;")")</f>
        <v/>
      </c>
      <c r="B618" s="87">
        <f>Factures!C618</f>
        <v>0</v>
      </c>
      <c r="C618" s="88">
        <f>Factures!F618</f>
        <v>0</v>
      </c>
      <c r="D618" s="89">
        <f>Factures!N618</f>
        <v>0</v>
      </c>
      <c r="E618" s="90">
        <f>Factures!O618</f>
        <v>0</v>
      </c>
    </row>
    <row r="619" ht="12.75" hidden="1" spans="1:5">
      <c r="A619" s="86" t="str">
        <f>IF(Factures!A619=0,"",Factures!A619&amp;" • "&amp;Factures!B619&amp;" ("&amp;Factures!E619&amp;" T"&amp;Factures!P619&amp;")")</f>
        <v/>
      </c>
      <c r="B619" s="87">
        <f>Factures!C619</f>
        <v>0</v>
      </c>
      <c r="C619" s="88">
        <f>Factures!F619</f>
        <v>0</v>
      </c>
      <c r="D619" s="89">
        <f>Factures!N619</f>
        <v>0</v>
      </c>
      <c r="E619" s="90">
        <f>Factures!O619</f>
        <v>0</v>
      </c>
    </row>
    <row r="620" ht="12.75" hidden="1" spans="1:5">
      <c r="A620" s="86" t="str">
        <f>IF(Factures!A620=0,"",Factures!A620&amp;" • "&amp;Factures!B620&amp;" ("&amp;Factures!E620&amp;" T"&amp;Factures!P620&amp;")")</f>
        <v/>
      </c>
      <c r="B620" s="87">
        <f>Factures!C620</f>
        <v>0</v>
      </c>
      <c r="C620" s="88">
        <f>Factures!F620</f>
        <v>0</v>
      </c>
      <c r="D620" s="89">
        <f>Factures!N620</f>
        <v>0</v>
      </c>
      <c r="E620" s="90">
        <f>Factures!O620</f>
        <v>0</v>
      </c>
    </row>
    <row r="621" ht="12.75" hidden="1" spans="1:5">
      <c r="A621" s="86" t="str">
        <f>IF(Factures!A621=0,"",Factures!A621&amp;" • "&amp;Factures!B621&amp;" ("&amp;Factures!E621&amp;" T"&amp;Factures!P621&amp;")")</f>
        <v/>
      </c>
      <c r="B621" s="87">
        <f>Factures!C621</f>
        <v>0</v>
      </c>
      <c r="C621" s="88">
        <f>Factures!F621</f>
        <v>0</v>
      </c>
      <c r="D621" s="89">
        <f>Factures!N621</f>
        <v>0</v>
      </c>
      <c r="E621" s="90">
        <f>Factures!O621</f>
        <v>0</v>
      </c>
    </row>
    <row r="622" ht="12.75" hidden="1" spans="1:5">
      <c r="A622" s="86" t="str">
        <f>IF(Factures!A622=0,"",Factures!A622&amp;" • "&amp;Factures!B622&amp;" ("&amp;Factures!E622&amp;" T"&amp;Factures!P622&amp;")")</f>
        <v/>
      </c>
      <c r="B622" s="87">
        <f>Factures!C622</f>
        <v>0</v>
      </c>
      <c r="C622" s="88">
        <f>Factures!F622</f>
        <v>0</v>
      </c>
      <c r="D622" s="89">
        <f>Factures!N622</f>
        <v>0</v>
      </c>
      <c r="E622" s="90">
        <f>Factures!O622</f>
        <v>0</v>
      </c>
    </row>
    <row r="623" ht="12.75" hidden="1" spans="1:5">
      <c r="A623" s="86" t="str">
        <f>IF(Factures!A623=0,"",Factures!A623&amp;" • "&amp;Factures!B623&amp;" ("&amp;Factures!E623&amp;" T"&amp;Factures!P623&amp;")")</f>
        <v/>
      </c>
      <c r="B623" s="87">
        <f>Factures!C623</f>
        <v>0</v>
      </c>
      <c r="C623" s="88">
        <f>Factures!F623</f>
        <v>0</v>
      </c>
      <c r="D623" s="89">
        <f>Factures!N623</f>
        <v>0</v>
      </c>
      <c r="E623" s="90">
        <f>Factures!O623</f>
        <v>0</v>
      </c>
    </row>
    <row r="624" ht="12.75" hidden="1" spans="1:5">
      <c r="A624" s="86" t="str">
        <f>IF(Factures!A624=0,"",Factures!A624&amp;" • "&amp;Factures!B624&amp;" ("&amp;Factures!E624&amp;" T"&amp;Factures!P624&amp;")")</f>
        <v/>
      </c>
      <c r="B624" s="87">
        <f>Factures!C624</f>
        <v>0</v>
      </c>
      <c r="C624" s="88">
        <f>Factures!F624</f>
        <v>0</v>
      </c>
      <c r="D624" s="89">
        <f>Factures!N624</f>
        <v>0</v>
      </c>
      <c r="E624" s="90">
        <f>Factures!O624</f>
        <v>0</v>
      </c>
    </row>
    <row r="625" ht="12.75" hidden="1" spans="1:5">
      <c r="A625" s="86" t="str">
        <f>IF(Factures!A625=0,"",Factures!A625&amp;" • "&amp;Factures!B625&amp;" ("&amp;Factures!E625&amp;" T"&amp;Factures!P625&amp;")")</f>
        <v/>
      </c>
      <c r="B625" s="87">
        <f>Factures!C625</f>
        <v>0</v>
      </c>
      <c r="C625" s="88">
        <f>Factures!F625</f>
        <v>0</v>
      </c>
      <c r="D625" s="89">
        <f>Factures!N625</f>
        <v>0</v>
      </c>
      <c r="E625" s="90">
        <f>Factures!O625</f>
        <v>0</v>
      </c>
    </row>
    <row r="626" ht="12.75" hidden="1" spans="1:5">
      <c r="A626" s="86" t="str">
        <f>IF(Factures!A626=0,"",Factures!A626&amp;" • "&amp;Factures!B626&amp;" ("&amp;Factures!E626&amp;" T"&amp;Factures!P626&amp;")")</f>
        <v/>
      </c>
      <c r="B626" s="87">
        <f>Factures!C626</f>
        <v>0</v>
      </c>
      <c r="C626" s="88">
        <f>Factures!F626</f>
        <v>0</v>
      </c>
      <c r="D626" s="89">
        <f>Factures!N626</f>
        <v>0</v>
      </c>
      <c r="E626" s="90">
        <f>Factures!O626</f>
        <v>0</v>
      </c>
    </row>
    <row r="627" ht="12.75" hidden="1" spans="1:5">
      <c r="A627" s="86" t="str">
        <f>IF(Factures!A627=0,"",Factures!A627&amp;" • "&amp;Factures!B627&amp;" ("&amp;Factures!E627&amp;" T"&amp;Factures!P627&amp;")")</f>
        <v/>
      </c>
      <c r="B627" s="87">
        <f>Factures!C627</f>
        <v>0</v>
      </c>
      <c r="C627" s="88">
        <f>Factures!F627</f>
        <v>0</v>
      </c>
      <c r="D627" s="89">
        <f>Factures!N627</f>
        <v>0</v>
      </c>
      <c r="E627" s="90">
        <f>Factures!O627</f>
        <v>0</v>
      </c>
    </row>
    <row r="628" ht="12.75" hidden="1" spans="1:5">
      <c r="A628" s="86" t="str">
        <f>IF(Factures!A628=0,"",Factures!A628&amp;" • "&amp;Factures!B628&amp;" ("&amp;Factures!E628&amp;" T"&amp;Factures!P628&amp;")")</f>
        <v/>
      </c>
      <c r="B628" s="87">
        <f>Factures!C628</f>
        <v>0</v>
      </c>
      <c r="C628" s="88">
        <f>Factures!F628</f>
        <v>0</v>
      </c>
      <c r="D628" s="89">
        <f>Factures!N628</f>
        <v>0</v>
      </c>
      <c r="E628" s="90">
        <f>Factures!O628</f>
        <v>0</v>
      </c>
    </row>
    <row r="629" ht="12.75" hidden="1" spans="1:5">
      <c r="A629" s="86" t="str">
        <f>IF(Factures!A629=0,"",Factures!A629&amp;" • "&amp;Factures!B629&amp;" ("&amp;Factures!E629&amp;" T"&amp;Factures!P629&amp;")")</f>
        <v/>
      </c>
      <c r="B629" s="87">
        <f>Factures!C629</f>
        <v>0</v>
      </c>
      <c r="C629" s="88">
        <f>Factures!F629</f>
        <v>0</v>
      </c>
      <c r="D629" s="89">
        <f>Factures!N629</f>
        <v>0</v>
      </c>
      <c r="E629" s="90">
        <f>Factures!O629</f>
        <v>0</v>
      </c>
    </row>
    <row r="630" ht="12.75" hidden="1" spans="1:5">
      <c r="A630" s="86" t="str">
        <f>IF(Factures!A630=0,"",Factures!A630&amp;" • "&amp;Factures!B630&amp;" ("&amp;Factures!E630&amp;" T"&amp;Factures!P630&amp;")")</f>
        <v/>
      </c>
      <c r="B630" s="87">
        <f>Factures!C630</f>
        <v>0</v>
      </c>
      <c r="C630" s="88">
        <f>Factures!F630</f>
        <v>0</v>
      </c>
      <c r="D630" s="89">
        <f>Factures!N630</f>
        <v>0</v>
      </c>
      <c r="E630" s="90">
        <f>Factures!O630</f>
        <v>0</v>
      </c>
    </row>
    <row r="631" ht="12.75" hidden="1" spans="1:5">
      <c r="A631" s="86" t="str">
        <f>IF(Factures!A631=0,"",Factures!A631&amp;" • "&amp;Factures!B631&amp;" ("&amp;Factures!E631&amp;" T"&amp;Factures!P631&amp;")")</f>
        <v/>
      </c>
      <c r="B631" s="87">
        <f>Factures!C631</f>
        <v>0</v>
      </c>
      <c r="C631" s="88">
        <f>Factures!F631</f>
        <v>0</v>
      </c>
      <c r="D631" s="89">
        <f>Factures!N631</f>
        <v>0</v>
      </c>
      <c r="E631" s="90">
        <f>Factures!O631</f>
        <v>0</v>
      </c>
    </row>
    <row r="632" ht="12.75" hidden="1" spans="1:5">
      <c r="A632" s="86" t="str">
        <f>IF(Factures!A632=0,"",Factures!A632&amp;" • "&amp;Factures!B632&amp;" ("&amp;Factures!E632&amp;" T"&amp;Factures!P632&amp;")")</f>
        <v/>
      </c>
      <c r="B632" s="87">
        <f>Factures!C632</f>
        <v>0</v>
      </c>
      <c r="C632" s="88">
        <f>Factures!F632</f>
        <v>0</v>
      </c>
      <c r="D632" s="89">
        <f>Factures!N632</f>
        <v>0</v>
      </c>
      <c r="E632" s="90">
        <f>Factures!O632</f>
        <v>0</v>
      </c>
    </row>
    <row r="633" ht="12.75" hidden="1" spans="1:5">
      <c r="A633" s="86" t="str">
        <f>IF(Factures!A633=0,"",Factures!A633&amp;" • "&amp;Factures!B633&amp;" ("&amp;Factures!E633&amp;" T"&amp;Factures!P633&amp;")")</f>
        <v/>
      </c>
      <c r="B633" s="87">
        <f>Factures!C633</f>
        <v>0</v>
      </c>
      <c r="C633" s="88">
        <f>Factures!F633</f>
        <v>0</v>
      </c>
      <c r="D633" s="89">
        <f>Factures!N633</f>
        <v>0</v>
      </c>
      <c r="E633" s="90">
        <f>Factures!O633</f>
        <v>0</v>
      </c>
    </row>
    <row r="634" ht="12.75" hidden="1" spans="1:5">
      <c r="A634" s="86" t="str">
        <f>IF(Factures!A634=0,"",Factures!A634&amp;" • "&amp;Factures!B634&amp;" ("&amp;Factures!E634&amp;" T"&amp;Factures!P634&amp;")")</f>
        <v/>
      </c>
      <c r="B634" s="87">
        <f>Factures!C634</f>
        <v>0</v>
      </c>
      <c r="C634" s="88">
        <f>Factures!F634</f>
        <v>0</v>
      </c>
      <c r="D634" s="89">
        <f>Factures!N634</f>
        <v>0</v>
      </c>
      <c r="E634" s="90">
        <f>Factures!O634</f>
        <v>0</v>
      </c>
    </row>
    <row r="635" ht="12.75" hidden="1" spans="1:5">
      <c r="A635" s="86" t="str">
        <f>IF(Factures!A635=0,"",Factures!A635&amp;" • "&amp;Factures!B635&amp;" ("&amp;Factures!E635&amp;" T"&amp;Factures!P635&amp;")")</f>
        <v/>
      </c>
      <c r="B635" s="87">
        <f>Factures!C635</f>
        <v>0</v>
      </c>
      <c r="C635" s="88">
        <f>Factures!F635</f>
        <v>0</v>
      </c>
      <c r="D635" s="89">
        <f>Factures!N635</f>
        <v>0</v>
      </c>
      <c r="E635" s="90">
        <f>Factures!O635</f>
        <v>0</v>
      </c>
    </row>
    <row r="636" ht="12.75" hidden="1" spans="1:5">
      <c r="A636" s="86" t="str">
        <f>IF(Factures!A636=0,"",Factures!A636&amp;" • "&amp;Factures!B636&amp;" ("&amp;Factures!E636&amp;" T"&amp;Factures!P636&amp;")")</f>
        <v/>
      </c>
      <c r="B636" s="87">
        <f>Factures!C636</f>
        <v>0</v>
      </c>
      <c r="C636" s="88">
        <f>Factures!F636</f>
        <v>0</v>
      </c>
      <c r="D636" s="89">
        <f>Factures!N636</f>
        <v>0</v>
      </c>
      <c r="E636" s="90">
        <f>Factures!O636</f>
        <v>0</v>
      </c>
    </row>
    <row r="637" ht="12.75" hidden="1" spans="1:5">
      <c r="A637" s="86" t="str">
        <f>IF(Factures!A637=0,"",Factures!A637&amp;" • "&amp;Factures!B637&amp;" ("&amp;Factures!E637&amp;" T"&amp;Factures!P637&amp;")")</f>
        <v/>
      </c>
      <c r="B637" s="87">
        <f>Factures!C637</f>
        <v>0</v>
      </c>
      <c r="C637" s="88">
        <f>Factures!F637</f>
        <v>0</v>
      </c>
      <c r="D637" s="89">
        <f>Factures!N637</f>
        <v>0</v>
      </c>
      <c r="E637" s="90">
        <f>Factures!O637</f>
        <v>0</v>
      </c>
    </row>
    <row r="638" ht="12.75" hidden="1" spans="1:5">
      <c r="A638" s="86" t="str">
        <f>IF(Factures!A638=0,"",Factures!A638&amp;" • "&amp;Factures!B638&amp;" ("&amp;Factures!E638&amp;" T"&amp;Factures!P638&amp;")")</f>
        <v/>
      </c>
      <c r="B638" s="87">
        <f>Factures!C638</f>
        <v>0</v>
      </c>
      <c r="C638" s="88">
        <f>Factures!F638</f>
        <v>0</v>
      </c>
      <c r="D638" s="89">
        <f>Factures!N638</f>
        <v>0</v>
      </c>
      <c r="E638" s="90">
        <f>Factures!O638</f>
        <v>0</v>
      </c>
    </row>
    <row r="639" ht="12.75" hidden="1" spans="1:5">
      <c r="A639" s="86" t="str">
        <f>IF(Factures!A639=0,"",Factures!A639&amp;" • "&amp;Factures!B639&amp;" ("&amp;Factures!E639&amp;" T"&amp;Factures!P639&amp;")")</f>
        <v/>
      </c>
      <c r="B639" s="87">
        <f>Factures!C639</f>
        <v>0</v>
      </c>
      <c r="C639" s="88">
        <f>Factures!F639</f>
        <v>0</v>
      </c>
      <c r="D639" s="89">
        <f>Factures!N639</f>
        <v>0</v>
      </c>
      <c r="E639" s="90">
        <f>Factures!O639</f>
        <v>0</v>
      </c>
    </row>
    <row r="640" ht="12.75" hidden="1" spans="1:5">
      <c r="A640" s="86" t="str">
        <f>IF(Factures!A640=0,"",Factures!A640&amp;" • "&amp;Factures!B640&amp;" ("&amp;Factures!E640&amp;" T"&amp;Factures!P640&amp;")")</f>
        <v/>
      </c>
      <c r="B640" s="87">
        <f>Factures!C640</f>
        <v>0</v>
      </c>
      <c r="C640" s="88">
        <f>Factures!F640</f>
        <v>0</v>
      </c>
      <c r="D640" s="89">
        <f>Factures!N640</f>
        <v>0</v>
      </c>
      <c r="E640" s="90">
        <f>Factures!O640</f>
        <v>0</v>
      </c>
    </row>
    <row r="641" ht="12.75" hidden="1" spans="1:5">
      <c r="A641" s="86" t="str">
        <f>IF(Factures!A641=0,"",Factures!A641&amp;" • "&amp;Factures!B641&amp;" ("&amp;Factures!E641&amp;" T"&amp;Factures!P641&amp;")")</f>
        <v/>
      </c>
      <c r="B641" s="87">
        <f>Factures!C641</f>
        <v>0</v>
      </c>
      <c r="C641" s="88">
        <f>Factures!F641</f>
        <v>0</v>
      </c>
      <c r="D641" s="89">
        <f>Factures!N641</f>
        <v>0</v>
      </c>
      <c r="E641" s="90">
        <f>Factures!O641</f>
        <v>0</v>
      </c>
    </row>
    <row r="642" ht="12.75" hidden="1" spans="1:5">
      <c r="A642" s="86" t="str">
        <f>IF(Factures!A642=0,"",Factures!A642&amp;" • "&amp;Factures!B642&amp;" ("&amp;Factures!E642&amp;" T"&amp;Factures!P642&amp;")")</f>
        <v/>
      </c>
      <c r="B642" s="87">
        <f>Factures!C642</f>
        <v>0</v>
      </c>
      <c r="C642" s="88">
        <f>Factures!F642</f>
        <v>0</v>
      </c>
      <c r="D642" s="89">
        <f>Factures!N642</f>
        <v>0</v>
      </c>
      <c r="E642" s="90">
        <f>Factures!O642</f>
        <v>0</v>
      </c>
    </row>
    <row r="643" ht="12.75" hidden="1" spans="1:5">
      <c r="A643" s="86" t="str">
        <f>IF(Factures!A643=0,"",Factures!A643&amp;" • "&amp;Factures!B643&amp;" ("&amp;Factures!E643&amp;" T"&amp;Factures!P643&amp;")")</f>
        <v/>
      </c>
      <c r="B643" s="87">
        <f>Factures!C643</f>
        <v>0</v>
      </c>
      <c r="C643" s="88">
        <f>Factures!F643</f>
        <v>0</v>
      </c>
      <c r="D643" s="89">
        <f>Factures!N643</f>
        <v>0</v>
      </c>
      <c r="E643" s="90">
        <f>Factures!O643</f>
        <v>0</v>
      </c>
    </row>
    <row r="644" ht="12.75" hidden="1" spans="1:5">
      <c r="A644" s="86" t="str">
        <f>IF(Factures!A644=0,"",Factures!A644&amp;" • "&amp;Factures!B644&amp;" ("&amp;Factures!E644&amp;" T"&amp;Factures!P644&amp;")")</f>
        <v/>
      </c>
      <c r="B644" s="87">
        <f>Factures!C644</f>
        <v>0</v>
      </c>
      <c r="C644" s="88">
        <f>Factures!F644</f>
        <v>0</v>
      </c>
      <c r="D644" s="89">
        <f>Factures!N644</f>
        <v>0</v>
      </c>
      <c r="E644" s="90">
        <f>Factures!O644</f>
        <v>0</v>
      </c>
    </row>
    <row r="645" ht="12.75" hidden="1" spans="1:5">
      <c r="A645" s="86" t="str">
        <f>IF(Factures!A645=0,"",Factures!A645&amp;" • "&amp;Factures!B645&amp;" ("&amp;Factures!E645&amp;" T"&amp;Factures!P645&amp;")")</f>
        <v/>
      </c>
      <c r="B645" s="87">
        <f>Factures!C645</f>
        <v>0</v>
      </c>
      <c r="C645" s="88">
        <f>Factures!F645</f>
        <v>0</v>
      </c>
      <c r="D645" s="89">
        <f>Factures!N645</f>
        <v>0</v>
      </c>
      <c r="E645" s="90">
        <f>Factures!O645</f>
        <v>0</v>
      </c>
    </row>
    <row r="646" ht="12.75" hidden="1" spans="1:5">
      <c r="A646" s="86" t="str">
        <f>IF(Factures!A646=0,"",Factures!A646&amp;" • "&amp;Factures!B646&amp;" ("&amp;Factures!E646&amp;" T"&amp;Factures!P646&amp;")")</f>
        <v/>
      </c>
      <c r="B646" s="87">
        <f>Factures!C646</f>
        <v>0</v>
      </c>
      <c r="C646" s="88">
        <f>Factures!F646</f>
        <v>0</v>
      </c>
      <c r="D646" s="89">
        <f>Factures!N646</f>
        <v>0</v>
      </c>
      <c r="E646" s="90">
        <f>Factures!O646</f>
        <v>0</v>
      </c>
    </row>
    <row r="647" ht="12.75" hidden="1" spans="1:5">
      <c r="A647" s="86" t="str">
        <f>IF(Factures!A647=0,"",Factures!A647&amp;" • "&amp;Factures!B647&amp;" ("&amp;Factures!E647&amp;" T"&amp;Factures!P647&amp;")")</f>
        <v/>
      </c>
      <c r="B647" s="87">
        <f>Factures!C647</f>
        <v>0</v>
      </c>
      <c r="C647" s="88">
        <f>Factures!F647</f>
        <v>0</v>
      </c>
      <c r="D647" s="89">
        <f>Factures!N647</f>
        <v>0</v>
      </c>
      <c r="E647" s="90">
        <f>Factures!O647</f>
        <v>0</v>
      </c>
    </row>
    <row r="648" ht="12.75" hidden="1" spans="1:5">
      <c r="A648" s="86" t="str">
        <f>IF(Factures!A648=0,"",Factures!A648&amp;" • "&amp;Factures!B648&amp;" ("&amp;Factures!E648&amp;" T"&amp;Factures!P648&amp;")")</f>
        <v/>
      </c>
      <c r="B648" s="87">
        <f>Factures!C648</f>
        <v>0</v>
      </c>
      <c r="C648" s="88">
        <f>Factures!F648</f>
        <v>0</v>
      </c>
      <c r="D648" s="89">
        <f>Factures!N648</f>
        <v>0</v>
      </c>
      <c r="E648" s="90">
        <f>Factures!O648</f>
        <v>0</v>
      </c>
    </row>
    <row r="649" ht="12.75" hidden="1" spans="1:5">
      <c r="A649" s="86" t="str">
        <f>IF(Factures!A649=0,"",Factures!A649&amp;" • "&amp;Factures!B649&amp;" ("&amp;Factures!E649&amp;" T"&amp;Factures!P649&amp;")")</f>
        <v/>
      </c>
      <c r="B649" s="87">
        <f>Factures!C649</f>
        <v>0</v>
      </c>
      <c r="C649" s="88">
        <f>Factures!F649</f>
        <v>0</v>
      </c>
      <c r="D649" s="89">
        <f>Factures!N649</f>
        <v>0</v>
      </c>
      <c r="E649" s="90">
        <f>Factures!O649</f>
        <v>0</v>
      </c>
    </row>
    <row r="650" ht="12.75" hidden="1" spans="1:5">
      <c r="A650" s="86" t="str">
        <f>IF(Factures!A650=0,"",Factures!A650&amp;" • "&amp;Factures!B650&amp;" ("&amp;Factures!E650&amp;" T"&amp;Factures!P650&amp;")")</f>
        <v/>
      </c>
      <c r="B650" s="87">
        <f>Factures!C650</f>
        <v>0</v>
      </c>
      <c r="C650" s="88">
        <f>Factures!F650</f>
        <v>0</v>
      </c>
      <c r="D650" s="89">
        <f>Factures!N650</f>
        <v>0</v>
      </c>
      <c r="E650" s="90">
        <f>Factures!O650</f>
        <v>0</v>
      </c>
    </row>
    <row r="651" ht="12.75" hidden="1" spans="1:5">
      <c r="A651" s="86" t="str">
        <f>IF(Factures!A651=0,"",Factures!A651&amp;" • "&amp;Factures!B651&amp;" ("&amp;Factures!E651&amp;" T"&amp;Factures!P651&amp;")")</f>
        <v/>
      </c>
      <c r="B651" s="87">
        <f>Factures!C651</f>
        <v>0</v>
      </c>
      <c r="C651" s="88">
        <f>Factures!F651</f>
        <v>0</v>
      </c>
      <c r="D651" s="89">
        <f>Factures!N651</f>
        <v>0</v>
      </c>
      <c r="E651" s="90">
        <f>Factures!O651</f>
        <v>0</v>
      </c>
    </row>
    <row r="652" ht="12.75" hidden="1" spans="1:5">
      <c r="A652" s="86" t="str">
        <f>IF(Factures!A652=0,"",Factures!A652&amp;" • "&amp;Factures!B652&amp;" ("&amp;Factures!E652&amp;" T"&amp;Factures!P652&amp;")")</f>
        <v/>
      </c>
      <c r="B652" s="87">
        <f>Factures!C652</f>
        <v>0</v>
      </c>
      <c r="C652" s="88">
        <f>Factures!F652</f>
        <v>0</v>
      </c>
      <c r="D652" s="89">
        <f>Factures!N652</f>
        <v>0</v>
      </c>
      <c r="E652" s="90">
        <f>Factures!O652</f>
        <v>0</v>
      </c>
    </row>
    <row r="653" ht="12.75" hidden="1" spans="1:5">
      <c r="A653" s="86" t="str">
        <f>IF(Factures!A653=0,"",Factures!A653&amp;" • "&amp;Factures!B653&amp;" ("&amp;Factures!E653&amp;" T"&amp;Factures!P653&amp;")")</f>
        <v/>
      </c>
      <c r="B653" s="87">
        <f>Factures!C653</f>
        <v>0</v>
      </c>
      <c r="C653" s="88">
        <f>Factures!F653</f>
        <v>0</v>
      </c>
      <c r="D653" s="89">
        <f>Factures!N653</f>
        <v>0</v>
      </c>
      <c r="E653" s="90">
        <f>Factures!O653</f>
        <v>0</v>
      </c>
    </row>
    <row r="654" ht="12.75" hidden="1" spans="1:5">
      <c r="A654" s="86" t="str">
        <f>IF(Factures!A654=0,"",Factures!A654&amp;" • "&amp;Factures!B654&amp;" ("&amp;Factures!E654&amp;" T"&amp;Factures!P654&amp;")")</f>
        <v/>
      </c>
      <c r="B654" s="87">
        <f>Factures!C654</f>
        <v>0</v>
      </c>
      <c r="C654" s="88">
        <f>Factures!F654</f>
        <v>0</v>
      </c>
      <c r="D654" s="89">
        <f>Factures!N654</f>
        <v>0</v>
      </c>
      <c r="E654" s="90">
        <f>Factures!O654</f>
        <v>0</v>
      </c>
    </row>
    <row r="655" ht="12.75" hidden="1" spans="1:5">
      <c r="A655" s="86" t="str">
        <f>IF(Factures!A655=0,"",Factures!A655&amp;" • "&amp;Factures!B655&amp;" ("&amp;Factures!E655&amp;" T"&amp;Factures!P655&amp;")")</f>
        <v/>
      </c>
      <c r="B655" s="87">
        <f>Factures!C655</f>
        <v>0</v>
      </c>
      <c r="C655" s="88">
        <f>Factures!F655</f>
        <v>0</v>
      </c>
      <c r="D655" s="89">
        <f>Factures!N655</f>
        <v>0</v>
      </c>
      <c r="E655" s="90">
        <f>Factures!O655</f>
        <v>0</v>
      </c>
    </row>
    <row r="656" ht="12.75" hidden="1" spans="1:5">
      <c r="A656" s="86" t="str">
        <f>IF(Factures!A656=0,"",Factures!A656&amp;" • "&amp;Factures!B656&amp;" ("&amp;Factures!E656&amp;" T"&amp;Factures!P656&amp;")")</f>
        <v/>
      </c>
      <c r="B656" s="87">
        <f>Factures!C656</f>
        <v>0</v>
      </c>
      <c r="C656" s="88">
        <f>Factures!F656</f>
        <v>0</v>
      </c>
      <c r="D656" s="89">
        <f>Factures!N656</f>
        <v>0</v>
      </c>
      <c r="E656" s="90">
        <f>Factures!O656</f>
        <v>0</v>
      </c>
    </row>
    <row r="657" ht="12.75" hidden="1" spans="1:5">
      <c r="A657" s="86" t="str">
        <f>IF(Factures!A657=0,"",Factures!A657&amp;" • "&amp;Factures!B657&amp;" ("&amp;Factures!E657&amp;" T"&amp;Factures!P657&amp;")")</f>
        <v/>
      </c>
      <c r="B657" s="87">
        <f>Factures!C657</f>
        <v>0</v>
      </c>
      <c r="C657" s="88">
        <f>Factures!F657</f>
        <v>0</v>
      </c>
      <c r="D657" s="89">
        <f>Factures!N657</f>
        <v>0</v>
      </c>
      <c r="E657" s="90">
        <f>Factures!O657</f>
        <v>0</v>
      </c>
    </row>
    <row r="658" ht="12.75" hidden="1" spans="1:5">
      <c r="A658" s="86" t="str">
        <f>IF(Factures!A658=0,"",Factures!A658&amp;" • "&amp;Factures!B658&amp;" ("&amp;Factures!E658&amp;" T"&amp;Factures!P658&amp;")")</f>
        <v/>
      </c>
      <c r="B658" s="87">
        <f>Factures!C658</f>
        <v>0</v>
      </c>
      <c r="C658" s="88">
        <f>Factures!F658</f>
        <v>0</v>
      </c>
      <c r="D658" s="89">
        <f>Factures!N658</f>
        <v>0</v>
      </c>
      <c r="E658" s="90">
        <f>Factures!O658</f>
        <v>0</v>
      </c>
    </row>
    <row r="659" ht="12.75" hidden="1" spans="1:5">
      <c r="A659" s="86" t="str">
        <f>IF(Factures!A659=0,"",Factures!A659&amp;" • "&amp;Factures!B659&amp;" ("&amp;Factures!E659&amp;" T"&amp;Factures!P659&amp;")")</f>
        <v/>
      </c>
      <c r="B659" s="87">
        <f>Factures!C659</f>
        <v>0</v>
      </c>
      <c r="C659" s="88">
        <f>Factures!F659</f>
        <v>0</v>
      </c>
      <c r="D659" s="89">
        <f>Factures!N659</f>
        <v>0</v>
      </c>
      <c r="E659" s="90">
        <f>Factures!O659</f>
        <v>0</v>
      </c>
    </row>
    <row r="660" ht="12.75" hidden="1" spans="1:5">
      <c r="A660" s="86" t="str">
        <f>IF(Factures!A660=0,"",Factures!A660&amp;" • "&amp;Factures!B660&amp;" ("&amp;Factures!E660&amp;" T"&amp;Factures!P660&amp;")")</f>
        <v/>
      </c>
      <c r="B660" s="87">
        <f>Factures!C660</f>
        <v>0</v>
      </c>
      <c r="C660" s="88">
        <f>Factures!F660</f>
        <v>0</v>
      </c>
      <c r="D660" s="89">
        <f>Factures!N660</f>
        <v>0</v>
      </c>
      <c r="E660" s="90">
        <f>Factures!O660</f>
        <v>0</v>
      </c>
    </row>
    <row r="661" ht="12.75" hidden="1" spans="1:5">
      <c r="A661" s="86" t="str">
        <f>IF(Factures!A661=0,"",Factures!A661&amp;" • "&amp;Factures!B661&amp;" ("&amp;Factures!E661&amp;" T"&amp;Factures!P661&amp;")")</f>
        <v/>
      </c>
      <c r="B661" s="87">
        <f>Factures!C661</f>
        <v>0</v>
      </c>
      <c r="C661" s="88">
        <f>Factures!F661</f>
        <v>0</v>
      </c>
      <c r="D661" s="89">
        <f>Factures!N661</f>
        <v>0</v>
      </c>
      <c r="E661" s="90">
        <f>Factures!O661</f>
        <v>0</v>
      </c>
    </row>
    <row r="662" ht="12.75" hidden="1" spans="1:5">
      <c r="A662" s="86" t="str">
        <f>IF(Factures!A662=0,"",Factures!A662&amp;" • "&amp;Factures!B662&amp;" ("&amp;Factures!E662&amp;" T"&amp;Factures!P662&amp;")")</f>
        <v/>
      </c>
      <c r="B662" s="87">
        <f>Factures!C662</f>
        <v>0</v>
      </c>
      <c r="C662" s="88">
        <f>Factures!F662</f>
        <v>0</v>
      </c>
      <c r="D662" s="89">
        <f>Factures!N662</f>
        <v>0</v>
      </c>
      <c r="E662" s="90">
        <f>Factures!O662</f>
        <v>0</v>
      </c>
    </row>
    <row r="663" ht="12.75" hidden="1" spans="1:5">
      <c r="A663" s="86" t="str">
        <f>IF(Factures!A663=0,"",Factures!A663&amp;" • "&amp;Factures!B663&amp;" ("&amp;Factures!E663&amp;" T"&amp;Factures!P663&amp;")")</f>
        <v/>
      </c>
      <c r="B663" s="87">
        <f>Factures!C663</f>
        <v>0</v>
      </c>
      <c r="C663" s="88">
        <f>Factures!F663</f>
        <v>0</v>
      </c>
      <c r="D663" s="89">
        <f>Factures!N663</f>
        <v>0</v>
      </c>
      <c r="E663" s="90">
        <f>Factures!O663</f>
        <v>0</v>
      </c>
    </row>
    <row r="664" ht="12.75" hidden="1" spans="1:5">
      <c r="A664" s="86" t="str">
        <f>IF(Factures!A664=0,"",Factures!A664&amp;" • "&amp;Factures!B664&amp;" ("&amp;Factures!E664&amp;" T"&amp;Factures!P664&amp;")")</f>
        <v/>
      </c>
      <c r="B664" s="87">
        <f>Factures!C664</f>
        <v>0</v>
      </c>
      <c r="C664" s="88">
        <f>Factures!F664</f>
        <v>0</v>
      </c>
      <c r="D664" s="89">
        <f>Factures!N664</f>
        <v>0</v>
      </c>
      <c r="E664" s="90">
        <f>Factures!O664</f>
        <v>0</v>
      </c>
    </row>
    <row r="665" ht="12.75" hidden="1" spans="1:5">
      <c r="A665" s="86" t="str">
        <f>IF(Factures!A665=0,"",Factures!A665&amp;" • "&amp;Factures!B665&amp;" ("&amp;Factures!E665&amp;" T"&amp;Factures!P665&amp;")")</f>
        <v/>
      </c>
      <c r="B665" s="87">
        <f>Factures!C665</f>
        <v>0</v>
      </c>
      <c r="C665" s="88">
        <f>Factures!F665</f>
        <v>0</v>
      </c>
      <c r="D665" s="89">
        <f>Factures!N665</f>
        <v>0</v>
      </c>
      <c r="E665" s="90">
        <f>Factures!O665</f>
        <v>0</v>
      </c>
    </row>
    <row r="666" ht="12.75" hidden="1" spans="1:5">
      <c r="A666" s="86" t="str">
        <f>IF(Factures!A666=0,"",Factures!A666&amp;" • "&amp;Factures!B666&amp;" ("&amp;Factures!E666&amp;" T"&amp;Factures!P666&amp;")")</f>
        <v/>
      </c>
      <c r="B666" s="87">
        <f>Factures!C666</f>
        <v>0</v>
      </c>
      <c r="C666" s="88">
        <f>Factures!F666</f>
        <v>0</v>
      </c>
      <c r="D666" s="89">
        <f>Factures!N666</f>
        <v>0</v>
      </c>
      <c r="E666" s="90">
        <f>Factures!O666</f>
        <v>0</v>
      </c>
    </row>
    <row r="667" ht="12.75" hidden="1" spans="1:5">
      <c r="A667" s="86" t="str">
        <f>IF(Factures!A667=0,"",Factures!A667&amp;" • "&amp;Factures!B667&amp;" ("&amp;Factures!E667&amp;" T"&amp;Factures!P667&amp;")")</f>
        <v/>
      </c>
      <c r="B667" s="87">
        <f>Factures!C667</f>
        <v>0</v>
      </c>
      <c r="C667" s="88">
        <f>Factures!F667</f>
        <v>0</v>
      </c>
      <c r="D667" s="89">
        <f>Factures!N667</f>
        <v>0</v>
      </c>
      <c r="E667" s="90">
        <f>Factures!O667</f>
        <v>0</v>
      </c>
    </row>
    <row r="668" ht="12.75" hidden="1" spans="1:5">
      <c r="A668" s="86" t="str">
        <f>IF(Factures!A668=0,"",Factures!A668&amp;" • "&amp;Factures!B668&amp;" ("&amp;Factures!E668&amp;" T"&amp;Factures!P668&amp;")")</f>
        <v/>
      </c>
      <c r="B668" s="87">
        <f>Factures!C668</f>
        <v>0</v>
      </c>
      <c r="C668" s="88">
        <f>Factures!F668</f>
        <v>0</v>
      </c>
      <c r="D668" s="89">
        <f>Factures!N668</f>
        <v>0</v>
      </c>
      <c r="E668" s="90">
        <f>Factures!O668</f>
        <v>0</v>
      </c>
    </row>
    <row r="669" ht="12.75" hidden="1" spans="1:5">
      <c r="A669" s="86" t="str">
        <f>IF(Factures!A669=0,"",Factures!A669&amp;" • "&amp;Factures!B669&amp;" ("&amp;Factures!E669&amp;" T"&amp;Factures!P669&amp;")")</f>
        <v/>
      </c>
      <c r="B669" s="87">
        <f>Factures!C669</f>
        <v>0</v>
      </c>
      <c r="C669" s="88">
        <f>Factures!F669</f>
        <v>0</v>
      </c>
      <c r="D669" s="89">
        <f>Factures!N669</f>
        <v>0</v>
      </c>
      <c r="E669" s="90">
        <f>Factures!O669</f>
        <v>0</v>
      </c>
    </row>
    <row r="670" ht="12.75" hidden="1" spans="1:5">
      <c r="A670" s="86" t="str">
        <f>IF(Factures!A670=0,"",Factures!A670&amp;" • "&amp;Factures!B670&amp;" ("&amp;Factures!E670&amp;" T"&amp;Factures!P670&amp;")")</f>
        <v/>
      </c>
      <c r="B670" s="87">
        <f>Factures!C670</f>
        <v>0</v>
      </c>
      <c r="C670" s="88">
        <f>Factures!F670</f>
        <v>0</v>
      </c>
      <c r="D670" s="89">
        <f>Factures!N670</f>
        <v>0</v>
      </c>
      <c r="E670" s="90">
        <f>Factures!O670</f>
        <v>0</v>
      </c>
    </row>
    <row r="671" ht="12.75" hidden="1" spans="1:5">
      <c r="A671" s="86" t="str">
        <f>IF(Factures!A671=0,"",Factures!A671&amp;" • "&amp;Factures!B671&amp;" ("&amp;Factures!E671&amp;" T"&amp;Factures!P671&amp;")")</f>
        <v/>
      </c>
      <c r="B671" s="87">
        <f>Factures!C671</f>
        <v>0</v>
      </c>
      <c r="C671" s="88">
        <f>Factures!F671</f>
        <v>0</v>
      </c>
      <c r="D671" s="89">
        <f>Factures!N671</f>
        <v>0</v>
      </c>
      <c r="E671" s="90">
        <f>Factures!O671</f>
        <v>0</v>
      </c>
    </row>
    <row r="672" ht="12.75" hidden="1" spans="1:5">
      <c r="A672" s="86" t="str">
        <f>IF(Factures!A672=0,"",Factures!A672&amp;" • "&amp;Factures!B672&amp;" ("&amp;Factures!E672&amp;" T"&amp;Factures!P672&amp;")")</f>
        <v/>
      </c>
      <c r="B672" s="87">
        <f>Factures!C672</f>
        <v>0</v>
      </c>
      <c r="C672" s="88">
        <f>Factures!F672</f>
        <v>0</v>
      </c>
      <c r="D672" s="89">
        <f>Factures!N672</f>
        <v>0</v>
      </c>
      <c r="E672" s="90">
        <f>Factures!O672</f>
        <v>0</v>
      </c>
    </row>
    <row r="673" ht="12.75" hidden="1" spans="1:5">
      <c r="A673" s="86" t="str">
        <f>IF(Factures!A673=0,"",Factures!A673&amp;" • "&amp;Factures!B673&amp;" ("&amp;Factures!E673&amp;" T"&amp;Factures!P673&amp;")")</f>
        <v/>
      </c>
      <c r="B673" s="87">
        <f>Factures!C673</f>
        <v>0</v>
      </c>
      <c r="C673" s="88">
        <f>Factures!F673</f>
        <v>0</v>
      </c>
      <c r="D673" s="89">
        <f>Factures!N673</f>
        <v>0</v>
      </c>
      <c r="E673" s="90">
        <f>Factures!O673</f>
        <v>0</v>
      </c>
    </row>
    <row r="674" ht="12.75" hidden="1" spans="1:5">
      <c r="A674" s="86" t="str">
        <f>IF(Factures!A674=0,"",Factures!A674&amp;" • "&amp;Factures!B674&amp;" ("&amp;Factures!E674&amp;" T"&amp;Factures!P674&amp;")")</f>
        <v/>
      </c>
      <c r="B674" s="87">
        <f>Factures!C674</f>
        <v>0</v>
      </c>
      <c r="C674" s="88">
        <f>Factures!F674</f>
        <v>0</v>
      </c>
      <c r="D674" s="89">
        <f>Factures!N674</f>
        <v>0</v>
      </c>
      <c r="E674" s="90">
        <f>Factures!O674</f>
        <v>0</v>
      </c>
    </row>
    <row r="675" ht="12.75" hidden="1" spans="1:5">
      <c r="A675" s="86" t="str">
        <f>IF(Factures!A675=0,"",Factures!A675&amp;" • "&amp;Factures!B675&amp;" ("&amp;Factures!E675&amp;" T"&amp;Factures!P675&amp;")")</f>
        <v/>
      </c>
      <c r="B675" s="87">
        <f>Factures!C675</f>
        <v>0</v>
      </c>
      <c r="C675" s="88">
        <f>Factures!F675</f>
        <v>0</v>
      </c>
      <c r="D675" s="89">
        <f>Factures!N675</f>
        <v>0</v>
      </c>
      <c r="E675" s="90">
        <f>Factures!O675</f>
        <v>0</v>
      </c>
    </row>
    <row r="676" ht="12.75" hidden="1" spans="1:5">
      <c r="A676" s="86" t="str">
        <f>IF(Factures!A676=0,"",Factures!A676&amp;" • "&amp;Factures!B676&amp;" ("&amp;Factures!E676&amp;" T"&amp;Factures!P676&amp;")")</f>
        <v/>
      </c>
      <c r="B676" s="87">
        <f>Factures!C676</f>
        <v>0</v>
      </c>
      <c r="C676" s="88">
        <f>Factures!F676</f>
        <v>0</v>
      </c>
      <c r="D676" s="89">
        <f>Factures!N676</f>
        <v>0</v>
      </c>
      <c r="E676" s="90">
        <f>Factures!O676</f>
        <v>0</v>
      </c>
    </row>
    <row r="677" ht="12.75" hidden="1" spans="1:5">
      <c r="A677" s="86" t="str">
        <f>IF(Factures!A677=0,"",Factures!A677&amp;" • "&amp;Factures!B677&amp;" ("&amp;Factures!E677&amp;" T"&amp;Factures!P677&amp;")")</f>
        <v/>
      </c>
      <c r="B677" s="87">
        <f>Factures!C677</f>
        <v>0</v>
      </c>
      <c r="C677" s="88">
        <f>Factures!F677</f>
        <v>0</v>
      </c>
      <c r="D677" s="89">
        <f>Factures!N677</f>
        <v>0</v>
      </c>
      <c r="E677" s="90">
        <f>Factures!O677</f>
        <v>0</v>
      </c>
    </row>
    <row r="678" ht="12.75" hidden="1" spans="1:5">
      <c r="A678" s="86" t="str">
        <f>IF(Factures!A678=0,"",Factures!A678&amp;" • "&amp;Factures!B678&amp;" ("&amp;Factures!E678&amp;" T"&amp;Factures!P678&amp;")")</f>
        <v/>
      </c>
      <c r="B678" s="87">
        <f>Factures!C678</f>
        <v>0</v>
      </c>
      <c r="C678" s="88">
        <f>Factures!F678</f>
        <v>0</v>
      </c>
      <c r="D678" s="89">
        <f>Factures!N678</f>
        <v>0</v>
      </c>
      <c r="E678" s="90">
        <f>Factures!O678</f>
        <v>0</v>
      </c>
    </row>
    <row r="679" ht="12.75" hidden="1" spans="1:5">
      <c r="A679" s="86" t="str">
        <f>IF(Factures!A679=0,"",Factures!A679&amp;" • "&amp;Factures!B679&amp;" ("&amp;Factures!E679&amp;" T"&amp;Factures!P679&amp;")")</f>
        <v/>
      </c>
      <c r="B679" s="87">
        <f>Factures!C679</f>
        <v>0</v>
      </c>
      <c r="C679" s="88">
        <f>Factures!F679</f>
        <v>0</v>
      </c>
      <c r="D679" s="89">
        <f>Factures!N679</f>
        <v>0</v>
      </c>
      <c r="E679" s="90">
        <f>Factures!O679</f>
        <v>0</v>
      </c>
    </row>
    <row r="680" ht="12.75" hidden="1" spans="1:5">
      <c r="A680" s="86" t="str">
        <f>IF(Factures!A680=0,"",Factures!A680&amp;" • "&amp;Factures!B680&amp;" ("&amp;Factures!E680&amp;" T"&amp;Factures!P680&amp;")")</f>
        <v/>
      </c>
      <c r="B680" s="87">
        <f>Factures!C680</f>
        <v>0</v>
      </c>
      <c r="C680" s="88">
        <f>Factures!F680</f>
        <v>0</v>
      </c>
      <c r="D680" s="89">
        <f>Factures!N680</f>
        <v>0</v>
      </c>
      <c r="E680" s="90">
        <f>Factures!O680</f>
        <v>0</v>
      </c>
    </row>
    <row r="681" ht="12.75" hidden="1" spans="1:5">
      <c r="A681" s="86" t="str">
        <f>IF(Factures!A681=0,"",Factures!A681&amp;" • "&amp;Factures!B681&amp;" ("&amp;Factures!E681&amp;" T"&amp;Factures!P681&amp;")")</f>
        <v/>
      </c>
      <c r="B681" s="87">
        <f>Factures!C681</f>
        <v>0</v>
      </c>
      <c r="C681" s="88">
        <f>Factures!F681</f>
        <v>0</v>
      </c>
      <c r="D681" s="89">
        <f>Factures!N681</f>
        <v>0</v>
      </c>
      <c r="E681" s="90">
        <f>Factures!O681</f>
        <v>0</v>
      </c>
    </row>
    <row r="682" ht="12.75" hidden="1" spans="1:5">
      <c r="A682" s="86" t="str">
        <f>IF(Factures!A682=0,"",Factures!A682&amp;" • "&amp;Factures!B682&amp;" ("&amp;Factures!E682&amp;" T"&amp;Factures!P682&amp;")")</f>
        <v/>
      </c>
      <c r="B682" s="87">
        <f>Factures!C682</f>
        <v>0</v>
      </c>
      <c r="C682" s="88">
        <f>Factures!F682</f>
        <v>0</v>
      </c>
      <c r="D682" s="89">
        <f>Factures!N682</f>
        <v>0</v>
      </c>
      <c r="E682" s="90">
        <f>Factures!O682</f>
        <v>0</v>
      </c>
    </row>
    <row r="683" ht="12.75" hidden="1" spans="1:5">
      <c r="A683" s="86" t="str">
        <f>IF(Factures!A683=0,"",Factures!A683&amp;" • "&amp;Factures!B683&amp;" ("&amp;Factures!E683&amp;" T"&amp;Factures!P683&amp;")")</f>
        <v/>
      </c>
      <c r="B683" s="87">
        <f>Factures!C683</f>
        <v>0</v>
      </c>
      <c r="C683" s="88">
        <f>Factures!F683</f>
        <v>0</v>
      </c>
      <c r="D683" s="89">
        <f>Factures!N683</f>
        <v>0</v>
      </c>
      <c r="E683" s="90">
        <f>Factures!O683</f>
        <v>0</v>
      </c>
    </row>
    <row r="684" ht="12.75" hidden="1" spans="1:5">
      <c r="A684" s="86" t="str">
        <f>IF(Factures!A684=0,"",Factures!A684&amp;" • "&amp;Factures!B684&amp;" ("&amp;Factures!E684&amp;" T"&amp;Factures!P684&amp;")")</f>
        <v/>
      </c>
      <c r="B684" s="87">
        <f>Factures!C684</f>
        <v>0</v>
      </c>
      <c r="C684" s="88">
        <f>Factures!F684</f>
        <v>0</v>
      </c>
      <c r="D684" s="89">
        <f>Factures!N684</f>
        <v>0</v>
      </c>
      <c r="E684" s="90">
        <f>Factures!O684</f>
        <v>0</v>
      </c>
    </row>
    <row r="685" ht="12.75" hidden="1" spans="1:5">
      <c r="A685" s="86" t="str">
        <f>IF(Factures!A685=0,"",Factures!A685&amp;" • "&amp;Factures!B685&amp;" ("&amp;Factures!E685&amp;" T"&amp;Factures!P685&amp;")")</f>
        <v/>
      </c>
      <c r="B685" s="87">
        <f>Factures!C685</f>
        <v>0</v>
      </c>
      <c r="C685" s="88">
        <f>Factures!F685</f>
        <v>0</v>
      </c>
      <c r="D685" s="89">
        <f>Factures!N685</f>
        <v>0</v>
      </c>
      <c r="E685" s="90">
        <f>Factures!O685</f>
        <v>0</v>
      </c>
    </row>
    <row r="686" ht="12.75" hidden="1" spans="1:5">
      <c r="A686" s="86" t="str">
        <f>IF(Factures!A686=0,"",Factures!A686&amp;" • "&amp;Factures!B686&amp;" ("&amp;Factures!E686&amp;" T"&amp;Factures!P686&amp;")")</f>
        <v/>
      </c>
      <c r="B686" s="87">
        <f>Factures!C686</f>
        <v>0</v>
      </c>
      <c r="C686" s="88">
        <f>Factures!F686</f>
        <v>0</v>
      </c>
      <c r="D686" s="89">
        <f>Factures!N686</f>
        <v>0</v>
      </c>
      <c r="E686" s="90">
        <f>Factures!O686</f>
        <v>0</v>
      </c>
    </row>
    <row r="687" ht="12.75" hidden="1" spans="1:5">
      <c r="A687" s="86" t="str">
        <f>IF(Factures!A687=0,"",Factures!A687&amp;" • "&amp;Factures!B687&amp;" ("&amp;Factures!E687&amp;" T"&amp;Factures!P687&amp;")")</f>
        <v/>
      </c>
      <c r="B687" s="87">
        <f>Factures!C687</f>
        <v>0</v>
      </c>
      <c r="C687" s="88">
        <f>Factures!F687</f>
        <v>0</v>
      </c>
      <c r="D687" s="89">
        <f>Factures!N687</f>
        <v>0</v>
      </c>
      <c r="E687" s="90">
        <f>Factures!O687</f>
        <v>0</v>
      </c>
    </row>
    <row r="688" ht="12.75" hidden="1" spans="1:5">
      <c r="A688" s="86" t="str">
        <f>IF(Factures!A688=0,"",Factures!A688&amp;" • "&amp;Factures!B688&amp;" ("&amp;Factures!E688&amp;" T"&amp;Factures!P688&amp;")")</f>
        <v/>
      </c>
      <c r="B688" s="87">
        <f>Factures!C688</f>
        <v>0</v>
      </c>
      <c r="C688" s="88">
        <f>Factures!F688</f>
        <v>0</v>
      </c>
      <c r="D688" s="89">
        <f>Factures!N688</f>
        <v>0</v>
      </c>
      <c r="E688" s="90">
        <f>Factures!O688</f>
        <v>0</v>
      </c>
    </row>
    <row r="689" ht="12.75" hidden="1" spans="1:5">
      <c r="A689" s="86" t="str">
        <f>IF(Factures!A689=0,"",Factures!A689&amp;" • "&amp;Factures!B689&amp;" ("&amp;Factures!E689&amp;" T"&amp;Factures!P689&amp;")")</f>
        <v/>
      </c>
      <c r="B689" s="87">
        <f>Factures!C689</f>
        <v>0</v>
      </c>
      <c r="C689" s="88">
        <f>Factures!F689</f>
        <v>0</v>
      </c>
      <c r="D689" s="89">
        <f>Factures!N689</f>
        <v>0</v>
      </c>
      <c r="E689" s="90">
        <f>Factures!O689</f>
        <v>0</v>
      </c>
    </row>
    <row r="690" ht="12.75" hidden="1" spans="1:5">
      <c r="A690" s="86" t="str">
        <f>IF(Factures!A690=0,"",Factures!A690&amp;" • "&amp;Factures!B690&amp;" ("&amp;Factures!E690&amp;" T"&amp;Factures!P690&amp;")")</f>
        <v/>
      </c>
      <c r="B690" s="87">
        <f>Factures!C690</f>
        <v>0</v>
      </c>
      <c r="C690" s="88">
        <f>Factures!F690</f>
        <v>0</v>
      </c>
      <c r="D690" s="89">
        <f>Factures!N690</f>
        <v>0</v>
      </c>
      <c r="E690" s="90">
        <f>Factures!O690</f>
        <v>0</v>
      </c>
    </row>
    <row r="691" ht="12.75" hidden="1" spans="1:5">
      <c r="A691" s="86" t="str">
        <f>IF(Factures!A691=0,"",Factures!A691&amp;" • "&amp;Factures!B691&amp;" ("&amp;Factures!E691&amp;" T"&amp;Factures!P691&amp;")")</f>
        <v/>
      </c>
      <c r="B691" s="87">
        <f>Factures!C691</f>
        <v>0</v>
      </c>
      <c r="C691" s="88">
        <f>Factures!F691</f>
        <v>0</v>
      </c>
      <c r="D691" s="89">
        <f>Factures!N691</f>
        <v>0</v>
      </c>
      <c r="E691" s="90">
        <f>Factures!O691</f>
        <v>0</v>
      </c>
    </row>
    <row r="692" ht="12.75" hidden="1" spans="1:5">
      <c r="A692" s="86" t="str">
        <f>IF(Factures!A692=0,"",Factures!A692&amp;" • "&amp;Factures!B692&amp;" ("&amp;Factures!E692&amp;" T"&amp;Factures!P692&amp;")")</f>
        <v/>
      </c>
      <c r="B692" s="87">
        <f>Factures!C692</f>
        <v>0</v>
      </c>
      <c r="C692" s="88">
        <f>Factures!F692</f>
        <v>0</v>
      </c>
      <c r="D692" s="89">
        <f>Factures!N692</f>
        <v>0</v>
      </c>
      <c r="E692" s="90">
        <f>Factures!O692</f>
        <v>0</v>
      </c>
    </row>
    <row r="693" ht="12.75" hidden="1" spans="1:5">
      <c r="A693" s="86" t="str">
        <f>IF(Factures!A693=0,"",Factures!A693&amp;" • "&amp;Factures!B693&amp;" ("&amp;Factures!E693&amp;" T"&amp;Factures!P693&amp;")")</f>
        <v/>
      </c>
      <c r="B693" s="87">
        <f>Factures!C693</f>
        <v>0</v>
      </c>
      <c r="C693" s="88">
        <f>Factures!F693</f>
        <v>0</v>
      </c>
      <c r="D693" s="89">
        <f>Factures!N693</f>
        <v>0</v>
      </c>
      <c r="E693" s="90">
        <f>Factures!O693</f>
        <v>0</v>
      </c>
    </row>
    <row r="694" ht="12.75" hidden="1" spans="1:5">
      <c r="A694" s="86" t="str">
        <f>IF(Factures!A694=0,"",Factures!A694&amp;" • "&amp;Factures!B694&amp;" ("&amp;Factures!E694&amp;" T"&amp;Factures!P694&amp;")")</f>
        <v/>
      </c>
      <c r="B694" s="87">
        <f>Factures!C694</f>
        <v>0</v>
      </c>
      <c r="C694" s="88">
        <f>Factures!F694</f>
        <v>0</v>
      </c>
      <c r="D694" s="89">
        <f>Factures!N694</f>
        <v>0</v>
      </c>
      <c r="E694" s="90">
        <f>Factures!O694</f>
        <v>0</v>
      </c>
    </row>
    <row r="695" ht="12.75" hidden="1" spans="1:5">
      <c r="A695" s="86" t="str">
        <f>IF(Factures!A695=0,"",Factures!A695&amp;" • "&amp;Factures!B695&amp;" ("&amp;Factures!E695&amp;" T"&amp;Factures!P695&amp;")")</f>
        <v/>
      </c>
      <c r="B695" s="87">
        <f>Factures!C695</f>
        <v>0</v>
      </c>
      <c r="C695" s="88">
        <f>Factures!F695</f>
        <v>0</v>
      </c>
      <c r="D695" s="89">
        <f>Factures!N695</f>
        <v>0</v>
      </c>
      <c r="E695" s="90">
        <f>Factures!O695</f>
        <v>0</v>
      </c>
    </row>
    <row r="696" ht="12.75" hidden="1" spans="1:5">
      <c r="A696" s="86" t="str">
        <f>IF(Factures!A696=0,"",Factures!A696&amp;" • "&amp;Factures!B696&amp;" ("&amp;Factures!E696&amp;" T"&amp;Factures!P696&amp;")")</f>
        <v/>
      </c>
      <c r="B696" s="87">
        <f>Factures!C696</f>
        <v>0</v>
      </c>
      <c r="C696" s="88">
        <f>Factures!F696</f>
        <v>0</v>
      </c>
      <c r="D696" s="89">
        <f>Factures!N696</f>
        <v>0</v>
      </c>
      <c r="E696" s="90">
        <f>Factures!O696</f>
        <v>0</v>
      </c>
    </row>
    <row r="697" ht="12.75" hidden="1" spans="1:5">
      <c r="A697" s="86" t="str">
        <f>IF(Factures!A697=0,"",Factures!A697&amp;" • "&amp;Factures!B697&amp;" ("&amp;Factures!E697&amp;" T"&amp;Factures!P697&amp;")")</f>
        <v/>
      </c>
      <c r="B697" s="87">
        <f>Factures!C697</f>
        <v>0</v>
      </c>
      <c r="C697" s="88">
        <f>Factures!F697</f>
        <v>0</v>
      </c>
      <c r="D697" s="89">
        <f>Factures!N697</f>
        <v>0</v>
      </c>
      <c r="E697" s="90">
        <f>Factures!O697</f>
        <v>0</v>
      </c>
    </row>
    <row r="698" ht="12.75" hidden="1" spans="1:5">
      <c r="A698" s="86" t="str">
        <f>IF(Factures!A698=0,"",Factures!A698&amp;" • "&amp;Factures!B698&amp;" ("&amp;Factures!E698&amp;" T"&amp;Factures!P698&amp;")")</f>
        <v/>
      </c>
      <c r="B698" s="87">
        <f>Factures!C698</f>
        <v>0</v>
      </c>
      <c r="C698" s="88">
        <f>Factures!F698</f>
        <v>0</v>
      </c>
      <c r="D698" s="89">
        <f>Factures!N698</f>
        <v>0</v>
      </c>
      <c r="E698" s="90">
        <f>Factures!O698</f>
        <v>0</v>
      </c>
    </row>
    <row r="699" ht="12.75" hidden="1" spans="1:5">
      <c r="A699" s="86" t="str">
        <f>IF(Factures!A699=0,"",Factures!A699&amp;" • "&amp;Factures!B699&amp;" ("&amp;Factures!E699&amp;" T"&amp;Factures!P699&amp;")")</f>
        <v/>
      </c>
      <c r="B699" s="87">
        <f>Factures!C699</f>
        <v>0</v>
      </c>
      <c r="C699" s="88">
        <f>Factures!F699</f>
        <v>0</v>
      </c>
      <c r="D699" s="89">
        <f>Factures!N699</f>
        <v>0</v>
      </c>
      <c r="E699" s="90">
        <f>Factures!O699</f>
        <v>0</v>
      </c>
    </row>
    <row r="700" ht="12.75" hidden="1" spans="1:5">
      <c r="A700" s="86" t="str">
        <f>IF(Factures!A700=0,"",Factures!A700&amp;" • "&amp;Factures!B700&amp;" ("&amp;Factures!E700&amp;" T"&amp;Factures!P700&amp;")")</f>
        <v/>
      </c>
      <c r="B700" s="87">
        <f>Factures!C700</f>
        <v>0</v>
      </c>
      <c r="C700" s="88">
        <f>Factures!F700</f>
        <v>0</v>
      </c>
      <c r="D700" s="89">
        <f>Factures!N700</f>
        <v>0</v>
      </c>
      <c r="E700" s="90">
        <f>Factures!O700</f>
        <v>0</v>
      </c>
    </row>
    <row r="701" ht="12.75" hidden="1" spans="1:5">
      <c r="A701" s="86" t="str">
        <f>IF(Factures!A701=0,"",Factures!A701&amp;" • "&amp;Factures!B701&amp;" ("&amp;Factures!E701&amp;" T"&amp;Factures!P701&amp;")")</f>
        <v/>
      </c>
      <c r="B701" s="87">
        <f>Factures!C701</f>
        <v>0</v>
      </c>
      <c r="C701" s="88">
        <f>Factures!F701</f>
        <v>0</v>
      </c>
      <c r="D701" s="89">
        <f>Factures!N701</f>
        <v>0</v>
      </c>
      <c r="E701" s="90">
        <f>Factures!O701</f>
        <v>0</v>
      </c>
    </row>
    <row r="702" ht="12.75" hidden="1" spans="1:5">
      <c r="A702" s="86" t="str">
        <f>IF(Factures!A702=0,"",Factures!A702&amp;" • "&amp;Factures!B702&amp;" ("&amp;Factures!E702&amp;" T"&amp;Factures!P702&amp;")")</f>
        <v/>
      </c>
      <c r="B702" s="87">
        <f>Factures!C702</f>
        <v>0</v>
      </c>
      <c r="C702" s="88">
        <f>Factures!F702</f>
        <v>0</v>
      </c>
      <c r="D702" s="89">
        <f>Factures!N702</f>
        <v>0</v>
      </c>
      <c r="E702" s="90">
        <f>Factures!O702</f>
        <v>0</v>
      </c>
    </row>
    <row r="703" ht="12.75" hidden="1" spans="1:5">
      <c r="A703" s="86" t="str">
        <f>IF(Factures!A703=0,"",Factures!A703&amp;" • "&amp;Factures!B703&amp;" ("&amp;Factures!E703&amp;" T"&amp;Factures!P703&amp;")")</f>
        <v/>
      </c>
      <c r="B703" s="87">
        <f>Factures!C703</f>
        <v>0</v>
      </c>
      <c r="C703" s="88">
        <f>Factures!F703</f>
        <v>0</v>
      </c>
      <c r="D703" s="89">
        <f>Factures!N703</f>
        <v>0</v>
      </c>
      <c r="E703" s="90">
        <f>Factures!O703</f>
        <v>0</v>
      </c>
    </row>
    <row r="704" ht="12.75" hidden="1" spans="1:5">
      <c r="A704" s="86" t="str">
        <f>IF(Factures!A704=0,"",Factures!A704&amp;" • "&amp;Factures!B704&amp;" ("&amp;Factures!E704&amp;" T"&amp;Factures!P704&amp;")")</f>
        <v/>
      </c>
      <c r="B704" s="87">
        <f>Factures!C704</f>
        <v>0</v>
      </c>
      <c r="C704" s="88">
        <f>Factures!F704</f>
        <v>0</v>
      </c>
      <c r="D704" s="89">
        <f>Factures!N704</f>
        <v>0</v>
      </c>
      <c r="E704" s="90">
        <f>Factures!O704</f>
        <v>0</v>
      </c>
    </row>
    <row r="705" ht="12.75" hidden="1" spans="1:5">
      <c r="A705" s="86" t="str">
        <f>IF(Factures!A705=0,"",Factures!A705&amp;" • "&amp;Factures!B705&amp;" ("&amp;Factures!E705&amp;" T"&amp;Factures!P705&amp;")")</f>
        <v/>
      </c>
      <c r="B705" s="87">
        <f>Factures!C705</f>
        <v>0</v>
      </c>
      <c r="C705" s="88">
        <f>Factures!F705</f>
        <v>0</v>
      </c>
      <c r="D705" s="89">
        <f>Factures!N705</f>
        <v>0</v>
      </c>
      <c r="E705" s="90">
        <f>Factures!O705</f>
        <v>0</v>
      </c>
    </row>
    <row r="706" ht="12.75" hidden="1" spans="1:5">
      <c r="A706" s="86" t="str">
        <f>IF(Factures!A706=0,"",Factures!A706&amp;" • "&amp;Factures!B706&amp;" ("&amp;Factures!E706&amp;" T"&amp;Factures!P706&amp;")")</f>
        <v/>
      </c>
      <c r="B706" s="87">
        <f>Factures!C706</f>
        <v>0</v>
      </c>
      <c r="C706" s="88">
        <f>Factures!F706</f>
        <v>0</v>
      </c>
      <c r="D706" s="89">
        <f>Factures!N706</f>
        <v>0</v>
      </c>
      <c r="E706" s="90">
        <f>Factures!O706</f>
        <v>0</v>
      </c>
    </row>
    <row r="707" ht="12.75" hidden="1" spans="1:5">
      <c r="A707" s="86" t="str">
        <f>IF(Factures!A707=0,"",Factures!A707&amp;" • "&amp;Factures!B707&amp;" ("&amp;Factures!E707&amp;" T"&amp;Factures!P707&amp;")")</f>
        <v/>
      </c>
      <c r="B707" s="87">
        <f>Factures!C707</f>
        <v>0</v>
      </c>
      <c r="C707" s="88">
        <f>Factures!F707</f>
        <v>0</v>
      </c>
      <c r="D707" s="89">
        <f>Factures!N707</f>
        <v>0</v>
      </c>
      <c r="E707" s="90">
        <f>Factures!O707</f>
        <v>0</v>
      </c>
    </row>
    <row r="708" ht="12.75" hidden="1" spans="1:5">
      <c r="A708" s="86" t="str">
        <f>IF(Factures!A708=0,"",Factures!A708&amp;" • "&amp;Factures!B708&amp;" ("&amp;Factures!E708&amp;" T"&amp;Factures!P708&amp;")")</f>
        <v/>
      </c>
      <c r="B708" s="87">
        <f>Factures!C708</f>
        <v>0</v>
      </c>
      <c r="C708" s="88">
        <f>Factures!F708</f>
        <v>0</v>
      </c>
      <c r="D708" s="89">
        <f>Factures!N708</f>
        <v>0</v>
      </c>
      <c r="E708" s="90">
        <f>Factures!O708</f>
        <v>0</v>
      </c>
    </row>
    <row r="709" ht="12.75" hidden="1" spans="1:5">
      <c r="A709" s="86" t="str">
        <f>IF(Factures!A709=0,"",Factures!A709&amp;" • "&amp;Factures!B709&amp;" ("&amp;Factures!E709&amp;" T"&amp;Factures!P709&amp;")")</f>
        <v/>
      </c>
      <c r="B709" s="87">
        <f>Factures!C709</f>
        <v>0</v>
      </c>
      <c r="C709" s="88">
        <f>Factures!F709</f>
        <v>0</v>
      </c>
      <c r="D709" s="89">
        <f>Factures!N709</f>
        <v>0</v>
      </c>
      <c r="E709" s="90">
        <f>Factures!O709</f>
        <v>0</v>
      </c>
    </row>
    <row r="710" ht="12.75" hidden="1" spans="1:5">
      <c r="A710" s="86" t="str">
        <f>IF(Factures!A710=0,"",Factures!A710&amp;" • "&amp;Factures!B710&amp;" ("&amp;Factures!E710&amp;" T"&amp;Factures!P710&amp;")")</f>
        <v/>
      </c>
      <c r="B710" s="87">
        <f>Factures!C710</f>
        <v>0</v>
      </c>
      <c r="C710" s="88">
        <f>Factures!F710</f>
        <v>0</v>
      </c>
      <c r="D710" s="89">
        <f>Factures!N710</f>
        <v>0</v>
      </c>
      <c r="E710" s="90">
        <f>Factures!O710</f>
        <v>0</v>
      </c>
    </row>
    <row r="711" ht="12.75" hidden="1" spans="1:5">
      <c r="A711" s="86" t="str">
        <f>IF(Factures!A711=0,"",Factures!A711&amp;" • "&amp;Factures!B711&amp;" ("&amp;Factures!E711&amp;" T"&amp;Factures!P711&amp;")")</f>
        <v/>
      </c>
      <c r="B711" s="87">
        <f>Factures!C711</f>
        <v>0</v>
      </c>
      <c r="C711" s="88">
        <f>Factures!F711</f>
        <v>0</v>
      </c>
      <c r="D711" s="89">
        <f>Factures!N711</f>
        <v>0</v>
      </c>
      <c r="E711" s="90">
        <f>Factures!O711</f>
        <v>0</v>
      </c>
    </row>
    <row r="712" ht="12.75" hidden="1" spans="1:5">
      <c r="A712" s="86" t="str">
        <f>IF(Factures!A712=0,"",Factures!A712&amp;" • "&amp;Factures!B712&amp;" ("&amp;Factures!E712&amp;" T"&amp;Factures!P712&amp;")")</f>
        <v/>
      </c>
      <c r="B712" s="87">
        <f>Factures!C712</f>
        <v>0</v>
      </c>
      <c r="C712" s="88">
        <f>Factures!F712</f>
        <v>0</v>
      </c>
      <c r="D712" s="89">
        <f>Factures!N712</f>
        <v>0</v>
      </c>
      <c r="E712" s="90">
        <f>Factures!O712</f>
        <v>0</v>
      </c>
    </row>
    <row r="713" ht="12.75" hidden="1" spans="1:5">
      <c r="A713" s="86" t="str">
        <f>IF(Factures!A713=0,"",Factures!A713&amp;" • "&amp;Factures!B713&amp;" ("&amp;Factures!E713&amp;" T"&amp;Factures!P713&amp;")")</f>
        <v/>
      </c>
      <c r="B713" s="87">
        <f>Factures!C713</f>
        <v>0</v>
      </c>
      <c r="C713" s="88">
        <f>Factures!F713</f>
        <v>0</v>
      </c>
      <c r="D713" s="89">
        <f>Factures!N713</f>
        <v>0</v>
      </c>
      <c r="E713" s="90">
        <f>Factures!O713</f>
        <v>0</v>
      </c>
    </row>
    <row r="714" ht="12.75" hidden="1" spans="1:5">
      <c r="A714" s="86" t="str">
        <f>IF(Factures!A714=0,"",Factures!A714&amp;" • "&amp;Factures!B714&amp;" ("&amp;Factures!E714&amp;" T"&amp;Factures!P714&amp;")")</f>
        <v/>
      </c>
      <c r="B714" s="87">
        <f>Factures!C714</f>
        <v>0</v>
      </c>
      <c r="C714" s="88">
        <f>Factures!F714</f>
        <v>0</v>
      </c>
      <c r="D714" s="89">
        <f>Factures!N714</f>
        <v>0</v>
      </c>
      <c r="E714" s="90">
        <f>Factures!O714</f>
        <v>0</v>
      </c>
    </row>
    <row r="715" ht="12.75" hidden="1" spans="1:5">
      <c r="A715" s="86" t="str">
        <f>IF(Factures!A715=0,"",Factures!A715&amp;" • "&amp;Factures!B715&amp;" ("&amp;Factures!E715&amp;" T"&amp;Factures!P715&amp;")")</f>
        <v/>
      </c>
      <c r="B715" s="87">
        <f>Factures!C715</f>
        <v>0</v>
      </c>
      <c r="C715" s="88">
        <f>Factures!F715</f>
        <v>0</v>
      </c>
      <c r="D715" s="89">
        <f>Factures!N715</f>
        <v>0</v>
      </c>
      <c r="E715" s="90">
        <f>Factures!O715</f>
        <v>0</v>
      </c>
    </row>
    <row r="716" ht="12.75" hidden="1" spans="1:5">
      <c r="A716" s="86" t="str">
        <f>IF(Factures!A716=0,"",Factures!A716&amp;" • "&amp;Factures!B716&amp;" ("&amp;Factures!E716&amp;" T"&amp;Factures!P716&amp;")")</f>
        <v/>
      </c>
      <c r="B716" s="87">
        <f>Factures!C716</f>
        <v>0</v>
      </c>
      <c r="C716" s="88">
        <f>Factures!F716</f>
        <v>0</v>
      </c>
      <c r="D716" s="89">
        <f>Factures!N716</f>
        <v>0</v>
      </c>
      <c r="E716" s="90">
        <f>Factures!O716</f>
        <v>0</v>
      </c>
    </row>
    <row r="717" ht="12.75" hidden="1" spans="1:5">
      <c r="A717" s="86" t="str">
        <f>IF(Factures!A717=0,"",Factures!A717&amp;" • "&amp;Factures!B717&amp;" ("&amp;Factures!E717&amp;" T"&amp;Factures!P717&amp;")")</f>
        <v/>
      </c>
      <c r="B717" s="87">
        <f>Factures!C717</f>
        <v>0</v>
      </c>
      <c r="C717" s="88">
        <f>Factures!F717</f>
        <v>0</v>
      </c>
      <c r="D717" s="89">
        <f>Factures!N717</f>
        <v>0</v>
      </c>
      <c r="E717" s="90">
        <f>Factures!O717</f>
        <v>0</v>
      </c>
    </row>
    <row r="718" ht="12.75" hidden="1" spans="1:5">
      <c r="A718" s="86" t="str">
        <f>IF(Factures!A718=0,"",Factures!A718&amp;" • "&amp;Factures!B718&amp;" ("&amp;Factures!E718&amp;" T"&amp;Factures!P718&amp;")")</f>
        <v/>
      </c>
      <c r="B718" s="87">
        <f>Factures!C718</f>
        <v>0</v>
      </c>
      <c r="C718" s="88">
        <f>Factures!F718</f>
        <v>0</v>
      </c>
      <c r="D718" s="89">
        <f>Factures!N718</f>
        <v>0</v>
      </c>
      <c r="E718" s="90">
        <f>Factures!O718</f>
        <v>0</v>
      </c>
    </row>
    <row r="719" ht="12.75" hidden="1" spans="1:5">
      <c r="A719" s="86" t="str">
        <f>IF(Factures!A719=0,"",Factures!A719&amp;" • "&amp;Factures!B719&amp;" ("&amp;Factures!E719&amp;" T"&amp;Factures!P719&amp;")")</f>
        <v/>
      </c>
      <c r="B719" s="87">
        <f>Factures!C719</f>
        <v>0</v>
      </c>
      <c r="C719" s="88">
        <f>Factures!F719</f>
        <v>0</v>
      </c>
      <c r="D719" s="89">
        <f>Factures!N719</f>
        <v>0</v>
      </c>
      <c r="E719" s="90">
        <f>Factures!O719</f>
        <v>0</v>
      </c>
    </row>
    <row r="720" ht="12.75" hidden="1" spans="1:5">
      <c r="A720" s="86" t="str">
        <f>IF(Factures!A720=0,"",Factures!A720&amp;" • "&amp;Factures!B720&amp;" ("&amp;Factures!E720&amp;" T"&amp;Factures!P720&amp;")")</f>
        <v/>
      </c>
      <c r="B720" s="87">
        <f>Factures!C720</f>
        <v>0</v>
      </c>
      <c r="C720" s="88">
        <f>Factures!F720</f>
        <v>0</v>
      </c>
      <c r="D720" s="89">
        <f>Factures!N720</f>
        <v>0</v>
      </c>
      <c r="E720" s="90">
        <f>Factures!O720</f>
        <v>0</v>
      </c>
    </row>
    <row r="721" ht="12.75" hidden="1" spans="1:5">
      <c r="A721" s="86" t="str">
        <f>IF(Factures!A721=0,"",Factures!A721&amp;" • "&amp;Factures!B721&amp;" ("&amp;Factures!E721&amp;" T"&amp;Factures!P721&amp;")")</f>
        <v/>
      </c>
      <c r="B721" s="87">
        <f>Factures!C721</f>
        <v>0</v>
      </c>
      <c r="C721" s="88">
        <f>Factures!F721</f>
        <v>0</v>
      </c>
      <c r="D721" s="89">
        <f>Factures!N721</f>
        <v>0</v>
      </c>
      <c r="E721" s="90">
        <f>Factures!O721</f>
        <v>0</v>
      </c>
    </row>
    <row r="722" ht="12.75" hidden="1" spans="1:5">
      <c r="A722" s="86" t="str">
        <f>IF(Factures!A722=0,"",Factures!A722&amp;" • "&amp;Factures!B722&amp;" ("&amp;Factures!E722&amp;" T"&amp;Factures!P722&amp;")")</f>
        <v/>
      </c>
      <c r="B722" s="87">
        <f>Factures!C722</f>
        <v>0</v>
      </c>
      <c r="C722" s="88">
        <f>Factures!F722</f>
        <v>0</v>
      </c>
      <c r="D722" s="89">
        <f>Factures!N722</f>
        <v>0</v>
      </c>
      <c r="E722" s="90">
        <f>Factures!O722</f>
        <v>0</v>
      </c>
    </row>
    <row r="723" ht="12.75" hidden="1" spans="1:5">
      <c r="A723" s="86" t="str">
        <f>IF(Factures!A723=0,"",Factures!A723&amp;" • "&amp;Factures!B723&amp;" ("&amp;Factures!E723&amp;" T"&amp;Factures!P723&amp;")")</f>
        <v/>
      </c>
      <c r="B723" s="87">
        <f>Factures!C723</f>
        <v>0</v>
      </c>
      <c r="C723" s="88">
        <f>Factures!F723</f>
        <v>0</v>
      </c>
      <c r="D723" s="89">
        <f>Factures!N723</f>
        <v>0</v>
      </c>
      <c r="E723" s="90">
        <f>Factures!O723</f>
        <v>0</v>
      </c>
    </row>
    <row r="724" ht="12.75" hidden="1" spans="1:5">
      <c r="A724" s="86" t="str">
        <f>IF(Factures!A724=0,"",Factures!A724&amp;" • "&amp;Factures!B724&amp;" ("&amp;Factures!E724&amp;" T"&amp;Factures!P724&amp;")")</f>
        <v/>
      </c>
      <c r="B724" s="87">
        <f>Factures!C724</f>
        <v>0</v>
      </c>
      <c r="C724" s="88">
        <f>Factures!F724</f>
        <v>0</v>
      </c>
      <c r="D724" s="89">
        <f>Factures!N724</f>
        <v>0</v>
      </c>
      <c r="E724" s="90">
        <f>Factures!O724</f>
        <v>0</v>
      </c>
    </row>
    <row r="725" ht="12.75" hidden="1" spans="1:5">
      <c r="A725" s="86" t="str">
        <f>IF(Factures!A725=0,"",Factures!A725&amp;" • "&amp;Factures!B725&amp;" ("&amp;Factures!E725&amp;" T"&amp;Factures!P725&amp;")")</f>
        <v/>
      </c>
      <c r="B725" s="87">
        <f>Factures!C725</f>
        <v>0</v>
      </c>
      <c r="C725" s="88">
        <f>Factures!F725</f>
        <v>0</v>
      </c>
      <c r="D725" s="89">
        <f>Factures!N725</f>
        <v>0</v>
      </c>
      <c r="E725" s="90">
        <f>Factures!O725</f>
        <v>0</v>
      </c>
    </row>
    <row r="726" ht="12.75" hidden="1" spans="1:5">
      <c r="A726" s="86" t="str">
        <f>IF(Factures!A726=0,"",Factures!A726&amp;" • "&amp;Factures!B726&amp;" ("&amp;Factures!E726&amp;" T"&amp;Factures!P726&amp;")")</f>
        <v/>
      </c>
      <c r="B726" s="87">
        <f>Factures!C726</f>
        <v>0</v>
      </c>
      <c r="C726" s="88">
        <f>Factures!F726</f>
        <v>0</v>
      </c>
      <c r="D726" s="89">
        <f>Factures!N726</f>
        <v>0</v>
      </c>
      <c r="E726" s="90">
        <f>Factures!O726</f>
        <v>0</v>
      </c>
    </row>
    <row r="727" ht="12.75" hidden="1" spans="1:5">
      <c r="A727" s="86" t="str">
        <f>IF(Factures!A727=0,"",Factures!A727&amp;" • "&amp;Factures!B727&amp;" ("&amp;Factures!E727&amp;" T"&amp;Factures!P727&amp;")")</f>
        <v/>
      </c>
      <c r="B727" s="87">
        <f>Factures!C727</f>
        <v>0</v>
      </c>
      <c r="C727" s="88">
        <f>Factures!F727</f>
        <v>0</v>
      </c>
      <c r="D727" s="89">
        <f>Factures!N727</f>
        <v>0</v>
      </c>
      <c r="E727" s="90">
        <f>Factures!O727</f>
        <v>0</v>
      </c>
    </row>
    <row r="728" ht="12.75" hidden="1" spans="1:5">
      <c r="A728" s="86" t="str">
        <f>IF(Factures!A728=0,"",Factures!A728&amp;" • "&amp;Factures!B728&amp;" ("&amp;Factures!E728&amp;" T"&amp;Factures!P728&amp;")")</f>
        <v/>
      </c>
      <c r="B728" s="87">
        <f>Factures!C728</f>
        <v>0</v>
      </c>
      <c r="C728" s="88">
        <f>Factures!F728</f>
        <v>0</v>
      </c>
      <c r="D728" s="89">
        <f>Factures!N728</f>
        <v>0</v>
      </c>
      <c r="E728" s="90">
        <f>Factures!O728</f>
        <v>0</v>
      </c>
    </row>
    <row r="729" ht="12.75" hidden="1" spans="1:5">
      <c r="A729" s="86" t="str">
        <f>IF(Factures!A729=0,"",Factures!A729&amp;" • "&amp;Factures!B729&amp;" ("&amp;Factures!E729&amp;" T"&amp;Factures!P729&amp;")")</f>
        <v/>
      </c>
      <c r="B729" s="87">
        <f>Factures!C729</f>
        <v>0</v>
      </c>
      <c r="C729" s="88">
        <f>Factures!F729</f>
        <v>0</v>
      </c>
      <c r="D729" s="89">
        <f>Factures!N729</f>
        <v>0</v>
      </c>
      <c r="E729" s="90">
        <f>Factures!O729</f>
        <v>0</v>
      </c>
    </row>
    <row r="730" ht="12.75" hidden="1" spans="1:5">
      <c r="A730" s="86" t="str">
        <f>IF(Factures!A730=0,"",Factures!A730&amp;" • "&amp;Factures!B730&amp;" ("&amp;Factures!E730&amp;" T"&amp;Factures!P730&amp;")")</f>
        <v/>
      </c>
      <c r="B730" s="87">
        <f>Factures!C730</f>
        <v>0</v>
      </c>
      <c r="C730" s="88">
        <f>Factures!F730</f>
        <v>0</v>
      </c>
      <c r="D730" s="89">
        <f>Factures!N730</f>
        <v>0</v>
      </c>
      <c r="E730" s="90">
        <f>Factures!O730</f>
        <v>0</v>
      </c>
    </row>
    <row r="731" ht="12.75" hidden="1" spans="1:5">
      <c r="A731" s="86" t="str">
        <f>IF(Factures!A731=0,"",Factures!A731&amp;" • "&amp;Factures!B731&amp;" ("&amp;Factures!E731&amp;" T"&amp;Factures!P731&amp;")")</f>
        <v/>
      </c>
      <c r="B731" s="87">
        <f>Factures!C731</f>
        <v>0</v>
      </c>
      <c r="C731" s="88">
        <f>Factures!F731</f>
        <v>0</v>
      </c>
      <c r="D731" s="89">
        <f>Factures!N731</f>
        <v>0</v>
      </c>
      <c r="E731" s="90">
        <f>Factures!O731</f>
        <v>0</v>
      </c>
    </row>
    <row r="732" ht="12.75" hidden="1" spans="1:5">
      <c r="A732" s="86" t="str">
        <f>IF(Factures!A732=0,"",Factures!A732&amp;" • "&amp;Factures!B732&amp;" ("&amp;Factures!E732&amp;" T"&amp;Factures!P732&amp;")")</f>
        <v/>
      </c>
      <c r="B732" s="87">
        <f>Factures!C732</f>
        <v>0</v>
      </c>
      <c r="C732" s="88">
        <f>Factures!F732</f>
        <v>0</v>
      </c>
      <c r="D732" s="89">
        <f>Factures!N732</f>
        <v>0</v>
      </c>
      <c r="E732" s="90">
        <f>Factures!O732</f>
        <v>0</v>
      </c>
    </row>
    <row r="733" ht="12.75" hidden="1" spans="1:5">
      <c r="A733" s="86" t="str">
        <f>IF(Factures!A733=0,"",Factures!A733&amp;" • "&amp;Factures!B733&amp;" ("&amp;Factures!E733&amp;" T"&amp;Factures!P733&amp;")")</f>
        <v/>
      </c>
      <c r="B733" s="87">
        <f>Factures!C733</f>
        <v>0</v>
      </c>
      <c r="C733" s="88">
        <f>Factures!F733</f>
        <v>0</v>
      </c>
      <c r="D733" s="89">
        <f>Factures!N733</f>
        <v>0</v>
      </c>
      <c r="E733" s="90">
        <f>Factures!O733</f>
        <v>0</v>
      </c>
    </row>
    <row r="734" ht="12.75" hidden="1" spans="1:5">
      <c r="A734" s="86" t="str">
        <f>IF(Factures!A734=0,"",Factures!A734&amp;" • "&amp;Factures!B734&amp;" ("&amp;Factures!E734&amp;" T"&amp;Factures!P734&amp;")")</f>
        <v/>
      </c>
      <c r="B734" s="87">
        <f>Factures!C734</f>
        <v>0</v>
      </c>
      <c r="C734" s="88">
        <f>Factures!F734</f>
        <v>0</v>
      </c>
      <c r="D734" s="89">
        <f>Factures!N734</f>
        <v>0</v>
      </c>
      <c r="E734" s="90">
        <f>Factures!O734</f>
        <v>0</v>
      </c>
    </row>
    <row r="735" ht="12.75" hidden="1" spans="1:5">
      <c r="A735" s="86" t="str">
        <f>IF(Factures!A735=0,"",Factures!A735&amp;" • "&amp;Factures!B735&amp;" ("&amp;Factures!E735&amp;" T"&amp;Factures!P735&amp;")")</f>
        <v/>
      </c>
      <c r="B735" s="87">
        <f>Factures!C735</f>
        <v>0</v>
      </c>
      <c r="C735" s="88">
        <f>Factures!F735</f>
        <v>0</v>
      </c>
      <c r="D735" s="89">
        <f>Factures!N735</f>
        <v>0</v>
      </c>
      <c r="E735" s="90">
        <f>Factures!O735</f>
        <v>0</v>
      </c>
    </row>
    <row r="736" ht="12.75" hidden="1" spans="1:5">
      <c r="A736" s="86" t="str">
        <f>IF(Factures!A736=0,"",Factures!A736&amp;" • "&amp;Factures!B736&amp;" ("&amp;Factures!E736&amp;" T"&amp;Factures!P736&amp;")")</f>
        <v/>
      </c>
      <c r="B736" s="87">
        <f>Factures!C736</f>
        <v>0</v>
      </c>
      <c r="C736" s="88">
        <f>Factures!F736</f>
        <v>0</v>
      </c>
      <c r="D736" s="89">
        <f>Factures!N736</f>
        <v>0</v>
      </c>
      <c r="E736" s="90">
        <f>Factures!O736</f>
        <v>0</v>
      </c>
    </row>
    <row r="737" ht="12.75" hidden="1" spans="1:5">
      <c r="A737" s="86" t="str">
        <f>IF(Factures!A737=0,"",Factures!A737&amp;" • "&amp;Factures!B737&amp;" ("&amp;Factures!E737&amp;" T"&amp;Factures!P737&amp;")")</f>
        <v/>
      </c>
      <c r="B737" s="87">
        <f>Factures!C737</f>
        <v>0</v>
      </c>
      <c r="C737" s="88">
        <f>Factures!F737</f>
        <v>0</v>
      </c>
      <c r="D737" s="89">
        <f>Factures!N737</f>
        <v>0</v>
      </c>
      <c r="E737" s="90">
        <f>Factures!O737</f>
        <v>0</v>
      </c>
    </row>
    <row r="738" ht="12.75" hidden="1" spans="1:5">
      <c r="A738" s="86" t="str">
        <f>IF(Factures!A738=0,"",Factures!A738&amp;" • "&amp;Factures!B738&amp;" ("&amp;Factures!E738&amp;" T"&amp;Factures!P738&amp;")")</f>
        <v/>
      </c>
      <c r="B738" s="87">
        <f>Factures!C738</f>
        <v>0</v>
      </c>
      <c r="C738" s="88">
        <f>Factures!F738</f>
        <v>0</v>
      </c>
      <c r="D738" s="89">
        <f>Factures!N738</f>
        <v>0</v>
      </c>
      <c r="E738" s="90">
        <f>Factures!O738</f>
        <v>0</v>
      </c>
    </row>
    <row r="739" ht="12.75" hidden="1" spans="1:5">
      <c r="A739" s="86" t="str">
        <f>IF(Factures!A739=0,"",Factures!A739&amp;" • "&amp;Factures!B739&amp;" ("&amp;Factures!E739&amp;" T"&amp;Factures!P739&amp;")")</f>
        <v/>
      </c>
      <c r="B739" s="87">
        <f>Factures!C739</f>
        <v>0</v>
      </c>
      <c r="C739" s="88">
        <f>Factures!F739</f>
        <v>0</v>
      </c>
      <c r="D739" s="89">
        <f>Factures!N739</f>
        <v>0</v>
      </c>
      <c r="E739" s="90">
        <f>Factures!O739</f>
        <v>0</v>
      </c>
    </row>
    <row r="740" ht="12.75" hidden="1" spans="1:5">
      <c r="A740" s="86" t="str">
        <f>IF(Factures!A740=0,"",Factures!A740&amp;" • "&amp;Factures!B740&amp;" ("&amp;Factures!E740&amp;" T"&amp;Factures!P740&amp;")")</f>
        <v/>
      </c>
      <c r="B740" s="87">
        <f>Factures!C740</f>
        <v>0</v>
      </c>
      <c r="C740" s="88">
        <f>Factures!F740</f>
        <v>0</v>
      </c>
      <c r="D740" s="89">
        <f>Factures!N740</f>
        <v>0</v>
      </c>
      <c r="E740" s="90">
        <f>Factures!O740</f>
        <v>0</v>
      </c>
    </row>
    <row r="741" ht="12.75" hidden="1" spans="1:5">
      <c r="A741" s="86" t="str">
        <f>IF(Factures!A741=0,"",Factures!A741&amp;" • "&amp;Factures!B741&amp;" ("&amp;Factures!E741&amp;" T"&amp;Factures!P741&amp;")")</f>
        <v/>
      </c>
      <c r="B741" s="87">
        <f>Factures!C741</f>
        <v>0</v>
      </c>
      <c r="C741" s="88">
        <f>Factures!F741</f>
        <v>0</v>
      </c>
      <c r="D741" s="89">
        <f>Factures!N741</f>
        <v>0</v>
      </c>
      <c r="E741" s="90">
        <f>Factures!O741</f>
        <v>0</v>
      </c>
    </row>
    <row r="742" ht="12.75" hidden="1" spans="1:5">
      <c r="A742" s="86" t="str">
        <f>IF(Factures!A742=0,"",Factures!A742&amp;" • "&amp;Factures!B742&amp;" ("&amp;Factures!E742&amp;" T"&amp;Factures!P742&amp;")")</f>
        <v/>
      </c>
      <c r="B742" s="87">
        <f>Factures!C742</f>
        <v>0</v>
      </c>
      <c r="C742" s="88">
        <f>Factures!F742</f>
        <v>0</v>
      </c>
      <c r="D742" s="89">
        <f>Factures!N742</f>
        <v>0</v>
      </c>
      <c r="E742" s="90">
        <f>Factures!O742</f>
        <v>0</v>
      </c>
    </row>
    <row r="743" ht="12.75" hidden="1" spans="1:5">
      <c r="A743" s="86" t="str">
        <f>IF(Factures!A743=0,"",Factures!A743&amp;" • "&amp;Factures!B743&amp;" ("&amp;Factures!E743&amp;" T"&amp;Factures!P743&amp;")")</f>
        <v/>
      </c>
      <c r="B743" s="87">
        <f>Factures!C743</f>
        <v>0</v>
      </c>
      <c r="C743" s="88">
        <f>Factures!F743</f>
        <v>0</v>
      </c>
      <c r="D743" s="89">
        <f>Factures!N743</f>
        <v>0</v>
      </c>
      <c r="E743" s="90">
        <f>Factures!O743</f>
        <v>0</v>
      </c>
    </row>
    <row r="744" ht="12.75" hidden="1" spans="1:5">
      <c r="A744" s="86" t="str">
        <f>IF(Factures!A744=0,"",Factures!A744&amp;" • "&amp;Factures!B744&amp;" ("&amp;Factures!E744&amp;" T"&amp;Factures!P744&amp;")")</f>
        <v/>
      </c>
      <c r="B744" s="87">
        <f>Factures!C744</f>
        <v>0</v>
      </c>
      <c r="C744" s="88">
        <f>Factures!F744</f>
        <v>0</v>
      </c>
      <c r="D744" s="89">
        <f>Factures!N744</f>
        <v>0</v>
      </c>
      <c r="E744" s="90">
        <f>Factures!O744</f>
        <v>0</v>
      </c>
    </row>
    <row r="745" ht="12.75" hidden="1" spans="1:5">
      <c r="A745" s="86" t="str">
        <f>IF(Factures!A745=0,"",Factures!A745&amp;" • "&amp;Factures!B745&amp;" ("&amp;Factures!E745&amp;" T"&amp;Factures!P745&amp;")")</f>
        <v/>
      </c>
      <c r="B745" s="87">
        <f>Factures!C745</f>
        <v>0</v>
      </c>
      <c r="C745" s="88">
        <f>Factures!F745</f>
        <v>0</v>
      </c>
      <c r="D745" s="89">
        <f>Factures!N745</f>
        <v>0</v>
      </c>
      <c r="E745" s="90">
        <f>Factures!O745</f>
        <v>0</v>
      </c>
    </row>
    <row r="746" ht="12.75" hidden="1" spans="1:5">
      <c r="A746" s="86" t="str">
        <f>IF(Factures!A746=0,"",Factures!A746&amp;" • "&amp;Factures!B746&amp;" ("&amp;Factures!E746&amp;" T"&amp;Factures!P746&amp;")")</f>
        <v/>
      </c>
      <c r="B746" s="87">
        <f>Factures!C746</f>
        <v>0</v>
      </c>
      <c r="C746" s="88">
        <f>Factures!F746</f>
        <v>0</v>
      </c>
      <c r="D746" s="89">
        <f>Factures!N746</f>
        <v>0</v>
      </c>
      <c r="E746" s="90">
        <f>Factures!O746</f>
        <v>0</v>
      </c>
    </row>
    <row r="747" ht="12.75" hidden="1" spans="1:5">
      <c r="A747" s="86" t="str">
        <f>IF(Factures!A747=0,"",Factures!A747&amp;" • "&amp;Factures!B747&amp;" ("&amp;Factures!E747&amp;" T"&amp;Factures!P747&amp;")")</f>
        <v/>
      </c>
      <c r="B747" s="87">
        <f>Factures!C747</f>
        <v>0</v>
      </c>
      <c r="C747" s="88">
        <f>Factures!F747</f>
        <v>0</v>
      </c>
      <c r="D747" s="89">
        <f>Factures!N747</f>
        <v>0</v>
      </c>
      <c r="E747" s="90">
        <f>Factures!O747</f>
        <v>0</v>
      </c>
    </row>
    <row r="748" ht="12.75" hidden="1" spans="1:5">
      <c r="A748" s="86" t="str">
        <f>IF(Factures!A748=0,"",Factures!A748&amp;" • "&amp;Factures!B748&amp;" ("&amp;Factures!E748&amp;" T"&amp;Factures!P748&amp;")")</f>
        <v/>
      </c>
      <c r="B748" s="87">
        <f>Factures!C748</f>
        <v>0</v>
      </c>
      <c r="C748" s="88">
        <f>Factures!F748</f>
        <v>0</v>
      </c>
      <c r="D748" s="89">
        <f>Factures!N748</f>
        <v>0</v>
      </c>
      <c r="E748" s="90">
        <f>Factures!O748</f>
        <v>0</v>
      </c>
    </row>
    <row r="749" ht="12.75" hidden="1" spans="1:5">
      <c r="A749" s="86" t="str">
        <f>IF(Factures!A749=0,"",Factures!A749&amp;" • "&amp;Factures!B749&amp;" ("&amp;Factures!E749&amp;" T"&amp;Factures!P749&amp;")")</f>
        <v/>
      </c>
      <c r="B749" s="87">
        <f>Factures!C749</f>
        <v>0</v>
      </c>
      <c r="C749" s="88">
        <f>Factures!F749</f>
        <v>0</v>
      </c>
      <c r="D749" s="89">
        <f>Factures!N749</f>
        <v>0</v>
      </c>
      <c r="E749" s="90">
        <f>Factures!O749</f>
        <v>0</v>
      </c>
    </row>
    <row r="750" ht="12.75" hidden="1" spans="1:5">
      <c r="A750" s="86" t="str">
        <f>IF(Factures!A750=0,"",Factures!A750&amp;" • "&amp;Factures!B750&amp;" ("&amp;Factures!E750&amp;" T"&amp;Factures!P750&amp;")")</f>
        <v/>
      </c>
      <c r="B750" s="87">
        <f>Factures!C750</f>
        <v>0</v>
      </c>
      <c r="C750" s="88">
        <f>Factures!F750</f>
        <v>0</v>
      </c>
      <c r="D750" s="89">
        <f>Factures!N750</f>
        <v>0</v>
      </c>
      <c r="E750" s="90">
        <f>Factures!O750</f>
        <v>0</v>
      </c>
    </row>
    <row r="751" ht="12.75" hidden="1" spans="1:5">
      <c r="A751" s="86" t="str">
        <f>IF(Factures!A751=0,"",Factures!A751&amp;" • "&amp;Factures!B751&amp;" ("&amp;Factures!E751&amp;" T"&amp;Factures!P751&amp;")")</f>
        <v/>
      </c>
      <c r="B751" s="87">
        <f>Factures!C751</f>
        <v>0</v>
      </c>
      <c r="C751" s="88">
        <f>Factures!F751</f>
        <v>0</v>
      </c>
      <c r="D751" s="89">
        <f>Factures!N751</f>
        <v>0</v>
      </c>
      <c r="E751" s="90">
        <f>Factures!O751</f>
        <v>0</v>
      </c>
    </row>
    <row r="752" ht="12.75" hidden="1" spans="1:5">
      <c r="A752" s="86" t="str">
        <f>IF(Factures!A752=0,"",Factures!A752&amp;" • "&amp;Factures!B752&amp;" ("&amp;Factures!E752&amp;" T"&amp;Factures!P752&amp;")")</f>
        <v/>
      </c>
      <c r="B752" s="87">
        <f>Factures!C752</f>
        <v>0</v>
      </c>
      <c r="C752" s="88">
        <f>Factures!F752</f>
        <v>0</v>
      </c>
      <c r="D752" s="89">
        <f>Factures!N752</f>
        <v>0</v>
      </c>
      <c r="E752" s="90">
        <f>Factures!O752</f>
        <v>0</v>
      </c>
    </row>
    <row r="753" ht="12.75" hidden="1" spans="1:5">
      <c r="A753" s="86" t="str">
        <f>IF(Factures!A753=0,"",Factures!A753&amp;" • "&amp;Factures!B753&amp;" ("&amp;Factures!E753&amp;" T"&amp;Factures!P753&amp;")")</f>
        <v/>
      </c>
      <c r="B753" s="87">
        <f>Factures!C753</f>
        <v>0</v>
      </c>
      <c r="C753" s="88">
        <f>Factures!F753</f>
        <v>0</v>
      </c>
      <c r="D753" s="89">
        <f>Factures!N753</f>
        <v>0</v>
      </c>
      <c r="E753" s="90">
        <f>Factures!O753</f>
        <v>0</v>
      </c>
    </row>
    <row r="754" ht="12.75" hidden="1" spans="1:5">
      <c r="A754" s="86" t="str">
        <f>IF(Factures!A754=0,"",Factures!A754&amp;" • "&amp;Factures!B754&amp;" ("&amp;Factures!E754&amp;" T"&amp;Factures!P754&amp;")")</f>
        <v/>
      </c>
      <c r="B754" s="87">
        <f>Factures!C754</f>
        <v>0</v>
      </c>
      <c r="C754" s="88">
        <f>Factures!F754</f>
        <v>0</v>
      </c>
      <c r="D754" s="89">
        <f>Factures!N754</f>
        <v>0</v>
      </c>
      <c r="E754" s="90">
        <f>Factures!O754</f>
        <v>0</v>
      </c>
    </row>
    <row r="755" ht="12.75" hidden="1" spans="1:5">
      <c r="A755" s="86" t="str">
        <f>IF(Factures!A755=0,"",Factures!A755&amp;" • "&amp;Factures!B755&amp;" ("&amp;Factures!E755&amp;" T"&amp;Factures!P755&amp;")")</f>
        <v/>
      </c>
      <c r="B755" s="87">
        <f>Factures!C755</f>
        <v>0</v>
      </c>
      <c r="C755" s="88">
        <f>Factures!F755</f>
        <v>0</v>
      </c>
      <c r="D755" s="89">
        <f>Factures!N755</f>
        <v>0</v>
      </c>
      <c r="E755" s="90">
        <f>Factures!O755</f>
        <v>0</v>
      </c>
    </row>
    <row r="756" ht="12.75" hidden="1" spans="1:5">
      <c r="A756" s="86" t="str">
        <f>IF(Factures!A756=0,"",Factures!A756&amp;" • "&amp;Factures!B756&amp;" ("&amp;Factures!E756&amp;" T"&amp;Factures!P756&amp;")")</f>
        <v/>
      </c>
      <c r="B756" s="87">
        <f>Factures!C756</f>
        <v>0</v>
      </c>
      <c r="C756" s="88">
        <f>Factures!F756</f>
        <v>0</v>
      </c>
      <c r="D756" s="89">
        <f>Factures!N756</f>
        <v>0</v>
      </c>
      <c r="E756" s="90">
        <f>Factures!O756</f>
        <v>0</v>
      </c>
    </row>
    <row r="757" ht="12.75" hidden="1" spans="1:5">
      <c r="A757" s="86" t="str">
        <f>IF(Factures!A757=0,"",Factures!A757&amp;" • "&amp;Factures!B757&amp;" ("&amp;Factures!E757&amp;" T"&amp;Factures!P757&amp;")")</f>
        <v/>
      </c>
      <c r="B757" s="87">
        <f>Factures!C757</f>
        <v>0</v>
      </c>
      <c r="C757" s="88">
        <f>Factures!F757</f>
        <v>0</v>
      </c>
      <c r="D757" s="89">
        <f>Factures!N757</f>
        <v>0</v>
      </c>
      <c r="E757" s="90">
        <f>Factures!O757</f>
        <v>0</v>
      </c>
    </row>
    <row r="758" ht="12.75" hidden="1" spans="1:5">
      <c r="A758" s="86" t="str">
        <f>IF(Factures!A758=0,"",Factures!A758&amp;" • "&amp;Factures!B758&amp;" ("&amp;Factures!E758&amp;" T"&amp;Factures!P758&amp;")")</f>
        <v/>
      </c>
      <c r="B758" s="87">
        <f>Factures!C758</f>
        <v>0</v>
      </c>
      <c r="C758" s="88">
        <f>Factures!F758</f>
        <v>0</v>
      </c>
      <c r="D758" s="89">
        <f>Factures!N758</f>
        <v>0</v>
      </c>
      <c r="E758" s="90">
        <f>Factures!O758</f>
        <v>0</v>
      </c>
    </row>
    <row r="759" ht="12.75" hidden="1" spans="1:5">
      <c r="A759" s="86" t="str">
        <f>IF(Factures!A759=0,"",Factures!A759&amp;" • "&amp;Factures!B759&amp;" ("&amp;Factures!E759&amp;" T"&amp;Factures!P759&amp;")")</f>
        <v/>
      </c>
      <c r="B759" s="87">
        <f>Factures!C759</f>
        <v>0</v>
      </c>
      <c r="C759" s="88">
        <f>Factures!F759</f>
        <v>0</v>
      </c>
      <c r="D759" s="89">
        <f>Factures!N759</f>
        <v>0</v>
      </c>
      <c r="E759" s="90">
        <f>Factures!O759</f>
        <v>0</v>
      </c>
    </row>
    <row r="760" ht="12.75" hidden="1" spans="1:5">
      <c r="A760" s="86" t="str">
        <f>IF(Factures!A760=0,"",Factures!A760&amp;" • "&amp;Factures!B760&amp;" ("&amp;Factures!E760&amp;" T"&amp;Factures!P760&amp;")")</f>
        <v/>
      </c>
      <c r="B760" s="87">
        <f>Factures!C760</f>
        <v>0</v>
      </c>
      <c r="C760" s="88">
        <f>Factures!F760</f>
        <v>0</v>
      </c>
      <c r="D760" s="89">
        <f>Factures!N760</f>
        <v>0</v>
      </c>
      <c r="E760" s="90">
        <f>Factures!O760</f>
        <v>0</v>
      </c>
    </row>
    <row r="761" ht="12.75" hidden="1" spans="1:5">
      <c r="A761" s="86" t="str">
        <f>IF(Factures!A761=0,"",Factures!A761&amp;" • "&amp;Factures!B761&amp;" ("&amp;Factures!E761&amp;" T"&amp;Factures!P761&amp;")")</f>
        <v/>
      </c>
      <c r="B761" s="87">
        <f>Factures!C761</f>
        <v>0</v>
      </c>
      <c r="C761" s="88">
        <f>Factures!F761</f>
        <v>0</v>
      </c>
      <c r="D761" s="89">
        <f>Factures!N761</f>
        <v>0</v>
      </c>
      <c r="E761" s="90">
        <f>Factures!O761</f>
        <v>0</v>
      </c>
    </row>
    <row r="762" ht="12.75" hidden="1" spans="1:5">
      <c r="A762" s="86" t="str">
        <f>IF(Factures!A762=0,"",Factures!A762&amp;" • "&amp;Factures!B762&amp;" ("&amp;Factures!E762&amp;" T"&amp;Factures!P762&amp;")")</f>
        <v/>
      </c>
      <c r="B762" s="87">
        <f>Factures!C762</f>
        <v>0</v>
      </c>
      <c r="C762" s="88">
        <f>Factures!F762</f>
        <v>0</v>
      </c>
      <c r="D762" s="89">
        <f>Factures!N762</f>
        <v>0</v>
      </c>
      <c r="E762" s="90">
        <f>Factures!O762</f>
        <v>0</v>
      </c>
    </row>
    <row r="763" ht="12.75" hidden="1" spans="1:5">
      <c r="A763" s="86" t="str">
        <f>IF(Factures!A763=0,"",Factures!A763&amp;" • "&amp;Factures!B763&amp;" ("&amp;Factures!E763&amp;" T"&amp;Factures!P763&amp;")")</f>
        <v/>
      </c>
      <c r="B763" s="87">
        <f>Factures!C763</f>
        <v>0</v>
      </c>
      <c r="C763" s="88">
        <f>Factures!F763</f>
        <v>0</v>
      </c>
      <c r="D763" s="89">
        <f>Factures!N763</f>
        <v>0</v>
      </c>
      <c r="E763" s="90">
        <f>Factures!O763</f>
        <v>0</v>
      </c>
    </row>
    <row r="764" ht="12.75" hidden="1" spans="1:5">
      <c r="A764" s="86" t="str">
        <f>IF(Factures!A764=0,"",Factures!A764&amp;" • "&amp;Factures!B764&amp;" ("&amp;Factures!E764&amp;" T"&amp;Factures!P764&amp;")")</f>
        <v/>
      </c>
      <c r="B764" s="87">
        <f>Factures!C764</f>
        <v>0</v>
      </c>
      <c r="C764" s="88">
        <f>Factures!F764</f>
        <v>0</v>
      </c>
      <c r="D764" s="89">
        <f>Factures!N764</f>
        <v>0</v>
      </c>
      <c r="E764" s="90">
        <f>Factures!O764</f>
        <v>0</v>
      </c>
    </row>
    <row r="765" ht="12.75" hidden="1" spans="1:5">
      <c r="A765" s="86" t="str">
        <f>IF(Factures!A765=0,"",Factures!A765&amp;" • "&amp;Factures!B765&amp;" ("&amp;Factures!E765&amp;" T"&amp;Factures!P765&amp;")")</f>
        <v/>
      </c>
      <c r="B765" s="87">
        <f>Factures!C765</f>
        <v>0</v>
      </c>
      <c r="C765" s="88">
        <f>Factures!F765</f>
        <v>0</v>
      </c>
      <c r="D765" s="89">
        <f>Factures!N765</f>
        <v>0</v>
      </c>
      <c r="E765" s="90">
        <f>Factures!O765</f>
        <v>0</v>
      </c>
    </row>
    <row r="766" ht="12.75" hidden="1" spans="1:5">
      <c r="A766" s="86" t="str">
        <f>IF(Factures!A766=0,"",Factures!A766&amp;" • "&amp;Factures!B766&amp;" ("&amp;Factures!E766&amp;" T"&amp;Factures!P766&amp;")")</f>
        <v/>
      </c>
      <c r="B766" s="87">
        <f>Factures!C766</f>
        <v>0</v>
      </c>
      <c r="C766" s="88">
        <f>Factures!F766</f>
        <v>0</v>
      </c>
      <c r="D766" s="89">
        <f>Factures!N766</f>
        <v>0</v>
      </c>
      <c r="E766" s="90">
        <f>Factures!O766</f>
        <v>0</v>
      </c>
    </row>
    <row r="767" ht="12.75" hidden="1" spans="1:5">
      <c r="A767" s="86" t="str">
        <f>IF(Factures!A767=0,"",Factures!A767&amp;" • "&amp;Factures!B767&amp;" ("&amp;Factures!E767&amp;" T"&amp;Factures!P767&amp;")")</f>
        <v/>
      </c>
      <c r="B767" s="87">
        <f>Factures!C767</f>
        <v>0</v>
      </c>
      <c r="C767" s="88">
        <f>Factures!F767</f>
        <v>0</v>
      </c>
      <c r="D767" s="89">
        <f>Factures!N767</f>
        <v>0</v>
      </c>
      <c r="E767" s="90">
        <f>Factures!O767</f>
        <v>0</v>
      </c>
    </row>
    <row r="768" ht="12.75" hidden="1" spans="1:5">
      <c r="A768" s="86" t="str">
        <f>IF(Factures!A768=0,"",Factures!A768&amp;" • "&amp;Factures!B768&amp;" ("&amp;Factures!E768&amp;" T"&amp;Factures!P768&amp;")")</f>
        <v/>
      </c>
      <c r="B768" s="87">
        <f>Factures!C768</f>
        <v>0</v>
      </c>
      <c r="C768" s="88">
        <f>Factures!F768</f>
        <v>0</v>
      </c>
      <c r="D768" s="89">
        <f>Factures!N768</f>
        <v>0</v>
      </c>
      <c r="E768" s="90">
        <f>Factures!O768</f>
        <v>0</v>
      </c>
    </row>
    <row r="769" ht="12.75" hidden="1" spans="1:5">
      <c r="A769" s="86" t="str">
        <f>IF(Factures!A769=0,"",Factures!A769&amp;" • "&amp;Factures!B769&amp;" ("&amp;Factures!E769&amp;" T"&amp;Factures!P769&amp;")")</f>
        <v/>
      </c>
      <c r="B769" s="87">
        <f>Factures!C769</f>
        <v>0</v>
      </c>
      <c r="C769" s="88">
        <f>Factures!F769</f>
        <v>0</v>
      </c>
      <c r="D769" s="89">
        <f>Factures!N769</f>
        <v>0</v>
      </c>
      <c r="E769" s="90">
        <f>Factures!O769</f>
        <v>0</v>
      </c>
    </row>
    <row r="770" ht="12.75" hidden="1" spans="1:5">
      <c r="A770" s="86" t="str">
        <f>IF(Factures!A770=0,"",Factures!A770&amp;" • "&amp;Factures!B770&amp;" ("&amp;Factures!E770&amp;" T"&amp;Factures!P770&amp;")")</f>
        <v/>
      </c>
      <c r="B770" s="87">
        <f>Factures!C770</f>
        <v>0</v>
      </c>
      <c r="C770" s="88">
        <f>Factures!F770</f>
        <v>0</v>
      </c>
      <c r="D770" s="89">
        <f>Factures!N770</f>
        <v>0</v>
      </c>
      <c r="E770" s="90">
        <f>Factures!O770</f>
        <v>0</v>
      </c>
    </row>
    <row r="771" ht="12.75" hidden="1" spans="1:5">
      <c r="A771" s="86" t="str">
        <f>IF(Factures!A771=0,"",Factures!A771&amp;" • "&amp;Factures!B771&amp;" ("&amp;Factures!E771&amp;" T"&amp;Factures!P771&amp;")")</f>
        <v/>
      </c>
      <c r="B771" s="87">
        <f>Factures!C771</f>
        <v>0</v>
      </c>
      <c r="C771" s="88">
        <f>Factures!F771</f>
        <v>0</v>
      </c>
      <c r="D771" s="89">
        <f>Factures!N771</f>
        <v>0</v>
      </c>
      <c r="E771" s="90">
        <f>Factures!O771</f>
        <v>0</v>
      </c>
    </row>
    <row r="772" ht="12.75" hidden="1" spans="1:5">
      <c r="A772" s="86" t="str">
        <f>IF(Factures!A772=0,"",Factures!A772&amp;" • "&amp;Factures!B772&amp;" ("&amp;Factures!E772&amp;" T"&amp;Factures!P772&amp;")")</f>
        <v/>
      </c>
      <c r="B772" s="87">
        <f>Factures!C772</f>
        <v>0</v>
      </c>
      <c r="C772" s="88">
        <f>Factures!F772</f>
        <v>0</v>
      </c>
      <c r="D772" s="89">
        <f>Factures!N772</f>
        <v>0</v>
      </c>
      <c r="E772" s="90">
        <f>Factures!O772</f>
        <v>0</v>
      </c>
    </row>
    <row r="773" ht="12.75" hidden="1" spans="1:5">
      <c r="A773" s="86" t="str">
        <f>IF(Factures!A773=0,"",Factures!A773&amp;" • "&amp;Factures!B773&amp;" ("&amp;Factures!E773&amp;" T"&amp;Factures!P773&amp;")")</f>
        <v/>
      </c>
      <c r="B773" s="87">
        <f>Factures!C773</f>
        <v>0</v>
      </c>
      <c r="C773" s="88">
        <f>Factures!F773</f>
        <v>0</v>
      </c>
      <c r="D773" s="89">
        <f>Factures!N773</f>
        <v>0</v>
      </c>
      <c r="E773" s="90">
        <f>Factures!O773</f>
        <v>0</v>
      </c>
    </row>
    <row r="774" ht="12.75" hidden="1" spans="1:5">
      <c r="A774" s="86" t="str">
        <f>IF(Factures!A774=0,"",Factures!A774&amp;" • "&amp;Factures!B774&amp;" ("&amp;Factures!E774&amp;" T"&amp;Factures!P774&amp;")")</f>
        <v/>
      </c>
      <c r="B774" s="87">
        <f>Factures!C774</f>
        <v>0</v>
      </c>
      <c r="C774" s="88">
        <f>Factures!F774</f>
        <v>0</v>
      </c>
      <c r="D774" s="89">
        <f>Factures!N774</f>
        <v>0</v>
      </c>
      <c r="E774" s="90">
        <f>Factures!O774</f>
        <v>0</v>
      </c>
    </row>
    <row r="775" ht="12.75" hidden="1" spans="1:5">
      <c r="A775" s="86" t="str">
        <f>IF(Factures!A775=0,"",Factures!A775&amp;" • "&amp;Factures!B775&amp;" ("&amp;Factures!E775&amp;" T"&amp;Factures!P775&amp;")")</f>
        <v/>
      </c>
      <c r="B775" s="87">
        <f>Factures!C775</f>
        <v>0</v>
      </c>
      <c r="C775" s="88">
        <f>Factures!F775</f>
        <v>0</v>
      </c>
      <c r="D775" s="89">
        <f>Factures!N775</f>
        <v>0</v>
      </c>
      <c r="E775" s="90">
        <f>Factures!O775</f>
        <v>0</v>
      </c>
    </row>
    <row r="776" ht="12.75" hidden="1" spans="1:5">
      <c r="A776" s="86" t="str">
        <f>IF(Factures!A776=0,"",Factures!A776&amp;" • "&amp;Factures!B776&amp;" ("&amp;Factures!E776&amp;" T"&amp;Factures!P776&amp;")")</f>
        <v/>
      </c>
      <c r="B776" s="87">
        <f>Factures!C776</f>
        <v>0</v>
      </c>
      <c r="C776" s="88">
        <f>Factures!F776</f>
        <v>0</v>
      </c>
      <c r="D776" s="89">
        <f>Factures!N776</f>
        <v>0</v>
      </c>
      <c r="E776" s="90">
        <f>Factures!O776</f>
        <v>0</v>
      </c>
    </row>
    <row r="777" ht="12.75" hidden="1" spans="1:5">
      <c r="A777" s="86" t="str">
        <f>IF(Factures!A777=0,"",Factures!A777&amp;" • "&amp;Factures!B777&amp;" ("&amp;Factures!E777&amp;" T"&amp;Factures!P777&amp;")")</f>
        <v/>
      </c>
      <c r="B777" s="87">
        <f>Factures!C777</f>
        <v>0</v>
      </c>
      <c r="C777" s="88">
        <f>Factures!F777</f>
        <v>0</v>
      </c>
      <c r="D777" s="89">
        <f>Factures!N777</f>
        <v>0</v>
      </c>
      <c r="E777" s="90">
        <f>Factures!O777</f>
        <v>0</v>
      </c>
    </row>
    <row r="778" ht="12.75" hidden="1" spans="1:5">
      <c r="A778" s="86" t="str">
        <f>IF(Factures!A778=0,"",Factures!A778&amp;" • "&amp;Factures!B778&amp;" ("&amp;Factures!E778&amp;" T"&amp;Factures!P778&amp;")")</f>
        <v/>
      </c>
      <c r="B778" s="87">
        <f>Factures!C778</f>
        <v>0</v>
      </c>
      <c r="C778" s="88">
        <f>Factures!F778</f>
        <v>0</v>
      </c>
      <c r="D778" s="89">
        <f>Factures!N778</f>
        <v>0</v>
      </c>
      <c r="E778" s="90">
        <f>Factures!O778</f>
        <v>0</v>
      </c>
    </row>
    <row r="779" ht="12.75" hidden="1" spans="1:5">
      <c r="A779" s="86" t="str">
        <f>IF(Factures!A779=0,"",Factures!A779&amp;" • "&amp;Factures!B779&amp;" ("&amp;Factures!E779&amp;" T"&amp;Factures!P779&amp;")")</f>
        <v/>
      </c>
      <c r="B779" s="87">
        <f>Factures!C779</f>
        <v>0</v>
      </c>
      <c r="C779" s="88">
        <f>Factures!F779</f>
        <v>0</v>
      </c>
      <c r="D779" s="89">
        <f>Factures!N779</f>
        <v>0</v>
      </c>
      <c r="E779" s="90">
        <f>Factures!O779</f>
        <v>0</v>
      </c>
    </row>
    <row r="780" ht="12.75" hidden="1" spans="1:5">
      <c r="A780" s="86" t="str">
        <f>IF(Factures!A780=0,"",Factures!A780&amp;" • "&amp;Factures!B780&amp;" ("&amp;Factures!E780&amp;" T"&amp;Factures!P780&amp;")")</f>
        <v/>
      </c>
      <c r="B780" s="87">
        <f>Factures!C780</f>
        <v>0</v>
      </c>
      <c r="C780" s="88">
        <f>Factures!F780</f>
        <v>0</v>
      </c>
      <c r="D780" s="89">
        <f>Factures!N780</f>
        <v>0</v>
      </c>
      <c r="E780" s="90">
        <f>Factures!O780</f>
        <v>0</v>
      </c>
    </row>
    <row r="781" ht="12.75" hidden="1" spans="1:5">
      <c r="A781" s="86" t="str">
        <f>IF(Factures!A781=0,"",Factures!A781&amp;" • "&amp;Factures!B781&amp;" ("&amp;Factures!E781&amp;" T"&amp;Factures!P781&amp;")")</f>
        <v/>
      </c>
      <c r="B781" s="87">
        <f>Factures!C781</f>
        <v>0</v>
      </c>
      <c r="C781" s="88">
        <f>Factures!F781</f>
        <v>0</v>
      </c>
      <c r="D781" s="89">
        <f>Factures!N781</f>
        <v>0</v>
      </c>
      <c r="E781" s="90">
        <f>Factures!O781</f>
        <v>0</v>
      </c>
    </row>
    <row r="782" ht="12.75" hidden="1" spans="1:5">
      <c r="A782" s="86" t="str">
        <f>IF(Factures!A782=0,"",Factures!A782&amp;" • "&amp;Factures!B782&amp;" ("&amp;Factures!E782&amp;" T"&amp;Factures!P782&amp;")")</f>
        <v/>
      </c>
      <c r="B782" s="87">
        <f>Factures!C782</f>
        <v>0</v>
      </c>
      <c r="C782" s="88">
        <f>Factures!F782</f>
        <v>0</v>
      </c>
      <c r="D782" s="89">
        <f>Factures!N782</f>
        <v>0</v>
      </c>
      <c r="E782" s="90">
        <f>Factures!O782</f>
        <v>0</v>
      </c>
    </row>
    <row r="783" ht="12.75" hidden="1" spans="1:5">
      <c r="A783" s="86" t="str">
        <f>IF(Factures!A783=0,"",Factures!A783&amp;" • "&amp;Factures!B783&amp;" ("&amp;Factures!E783&amp;" T"&amp;Factures!P783&amp;")")</f>
        <v/>
      </c>
      <c r="B783" s="87">
        <f>Factures!C783</f>
        <v>0</v>
      </c>
      <c r="C783" s="88">
        <f>Factures!F783</f>
        <v>0</v>
      </c>
      <c r="D783" s="89">
        <f>Factures!N783</f>
        <v>0</v>
      </c>
      <c r="E783" s="90">
        <f>Factures!O783</f>
        <v>0</v>
      </c>
    </row>
    <row r="784" ht="12.75" hidden="1" spans="1:5">
      <c r="A784" s="86" t="str">
        <f>IF(Factures!A784=0,"",Factures!A784&amp;" • "&amp;Factures!B784&amp;" ("&amp;Factures!E784&amp;" T"&amp;Factures!P784&amp;")")</f>
        <v/>
      </c>
      <c r="B784" s="87">
        <f>Factures!C784</f>
        <v>0</v>
      </c>
      <c r="C784" s="88">
        <f>Factures!F784</f>
        <v>0</v>
      </c>
      <c r="D784" s="89">
        <f>Factures!N784</f>
        <v>0</v>
      </c>
      <c r="E784" s="90">
        <f>Factures!O784</f>
        <v>0</v>
      </c>
    </row>
    <row r="785" ht="12.75" hidden="1" spans="1:5">
      <c r="A785" s="86" t="str">
        <f>IF(Factures!A785=0,"",Factures!A785&amp;" • "&amp;Factures!B785&amp;" ("&amp;Factures!E785&amp;" T"&amp;Factures!P785&amp;")")</f>
        <v/>
      </c>
      <c r="B785" s="87">
        <f>Factures!C785</f>
        <v>0</v>
      </c>
      <c r="C785" s="88">
        <f>Factures!F785</f>
        <v>0</v>
      </c>
      <c r="D785" s="89">
        <f>Factures!N785</f>
        <v>0</v>
      </c>
      <c r="E785" s="90">
        <f>Factures!O785</f>
        <v>0</v>
      </c>
    </row>
    <row r="786" ht="12.75" hidden="1" spans="1:5">
      <c r="A786" s="86" t="str">
        <f>IF(Factures!A786=0,"",Factures!A786&amp;" • "&amp;Factures!B786&amp;" ("&amp;Factures!E786&amp;" T"&amp;Factures!P786&amp;")")</f>
        <v/>
      </c>
      <c r="B786" s="87">
        <f>Factures!C786</f>
        <v>0</v>
      </c>
      <c r="C786" s="88">
        <f>Factures!F786</f>
        <v>0</v>
      </c>
      <c r="D786" s="89">
        <f>Factures!N786</f>
        <v>0</v>
      </c>
      <c r="E786" s="90">
        <f>Factures!O786</f>
        <v>0</v>
      </c>
    </row>
    <row r="787" ht="12.75" hidden="1" spans="1:5">
      <c r="A787" s="86" t="str">
        <f>IF(Factures!A787=0,"",Factures!A787&amp;" • "&amp;Factures!B787&amp;" ("&amp;Factures!E787&amp;" T"&amp;Factures!P787&amp;")")</f>
        <v/>
      </c>
      <c r="B787" s="87">
        <f>Factures!C787</f>
        <v>0</v>
      </c>
      <c r="C787" s="88">
        <f>Factures!F787</f>
        <v>0</v>
      </c>
      <c r="D787" s="89">
        <f>Factures!N787</f>
        <v>0</v>
      </c>
      <c r="E787" s="90">
        <f>Factures!O787</f>
        <v>0</v>
      </c>
    </row>
    <row r="788" ht="12.75" hidden="1" spans="1:5">
      <c r="A788" s="86" t="str">
        <f>IF(Factures!A788=0,"",Factures!A788&amp;" • "&amp;Factures!B788&amp;" ("&amp;Factures!E788&amp;" T"&amp;Factures!P788&amp;")")</f>
        <v/>
      </c>
      <c r="B788" s="87">
        <f>Factures!C788</f>
        <v>0</v>
      </c>
      <c r="C788" s="88">
        <f>Factures!F788</f>
        <v>0</v>
      </c>
      <c r="D788" s="89">
        <f>Factures!N788</f>
        <v>0</v>
      </c>
      <c r="E788" s="90">
        <f>Factures!O788</f>
        <v>0</v>
      </c>
    </row>
    <row r="789" ht="12.75" hidden="1" spans="1:5">
      <c r="A789" s="86" t="str">
        <f>IF(Factures!A789=0,"",Factures!A789&amp;" • "&amp;Factures!B789&amp;" ("&amp;Factures!E789&amp;" T"&amp;Factures!P789&amp;")")</f>
        <v/>
      </c>
      <c r="B789" s="87">
        <f>Factures!C789</f>
        <v>0</v>
      </c>
      <c r="C789" s="88">
        <f>Factures!F789</f>
        <v>0</v>
      </c>
      <c r="D789" s="89">
        <f>Factures!N789</f>
        <v>0</v>
      </c>
      <c r="E789" s="90">
        <f>Factures!O789</f>
        <v>0</v>
      </c>
    </row>
    <row r="790" ht="12.75" hidden="1" spans="1:5">
      <c r="A790" s="86" t="str">
        <f>IF(Factures!A790=0,"",Factures!A790&amp;" • "&amp;Factures!B790&amp;" ("&amp;Factures!E790&amp;" T"&amp;Factures!P790&amp;")")</f>
        <v/>
      </c>
      <c r="B790" s="87">
        <f>Factures!C790</f>
        <v>0</v>
      </c>
      <c r="C790" s="88">
        <f>Factures!F790</f>
        <v>0</v>
      </c>
      <c r="D790" s="89">
        <f>Factures!N790</f>
        <v>0</v>
      </c>
      <c r="E790" s="90">
        <f>Factures!O790</f>
        <v>0</v>
      </c>
    </row>
    <row r="791" ht="12.75" hidden="1" spans="1:5">
      <c r="A791" s="86" t="str">
        <f>IF(Factures!A791=0,"",Factures!A791&amp;" • "&amp;Factures!B791&amp;" ("&amp;Factures!E791&amp;" T"&amp;Factures!P791&amp;")")</f>
        <v/>
      </c>
      <c r="B791" s="87">
        <f>Factures!C791</f>
        <v>0</v>
      </c>
      <c r="C791" s="88">
        <f>Factures!F791</f>
        <v>0</v>
      </c>
      <c r="D791" s="89">
        <f>Factures!N791</f>
        <v>0</v>
      </c>
      <c r="E791" s="90">
        <f>Factures!O791</f>
        <v>0</v>
      </c>
    </row>
    <row r="792" ht="12.75" hidden="1" spans="1:5">
      <c r="A792" s="86" t="str">
        <f>IF(Factures!A792=0,"",Factures!A792&amp;" • "&amp;Factures!B792&amp;" ("&amp;Factures!E792&amp;" T"&amp;Factures!P792&amp;")")</f>
        <v/>
      </c>
      <c r="B792" s="87">
        <f>Factures!C792</f>
        <v>0</v>
      </c>
      <c r="C792" s="88">
        <f>Factures!F792</f>
        <v>0</v>
      </c>
      <c r="D792" s="89">
        <f>Factures!N792</f>
        <v>0</v>
      </c>
      <c r="E792" s="90">
        <f>Factures!O792</f>
        <v>0</v>
      </c>
    </row>
    <row r="793" ht="12.75" hidden="1" spans="1:5">
      <c r="A793" s="86" t="str">
        <f>IF(Factures!A793=0,"",Factures!A793&amp;" • "&amp;Factures!B793&amp;" ("&amp;Factures!E793&amp;" T"&amp;Factures!P793&amp;")")</f>
        <v/>
      </c>
      <c r="B793" s="87">
        <f>Factures!C793</f>
        <v>0</v>
      </c>
      <c r="C793" s="88">
        <f>Factures!F793</f>
        <v>0</v>
      </c>
      <c r="D793" s="89">
        <f>Factures!N793</f>
        <v>0</v>
      </c>
      <c r="E793" s="90">
        <f>Factures!O793</f>
        <v>0</v>
      </c>
    </row>
    <row r="794" ht="12.75" hidden="1" spans="1:5">
      <c r="A794" s="86" t="str">
        <f>IF(Factures!A794=0,"",Factures!A794&amp;" • "&amp;Factures!B794&amp;" ("&amp;Factures!E794&amp;" T"&amp;Factures!P794&amp;")")</f>
        <v/>
      </c>
      <c r="B794" s="87">
        <f>Factures!C794</f>
        <v>0</v>
      </c>
      <c r="C794" s="88">
        <f>Factures!F794</f>
        <v>0</v>
      </c>
      <c r="D794" s="89">
        <f>Factures!N794</f>
        <v>0</v>
      </c>
      <c r="E794" s="90">
        <f>Factures!O794</f>
        <v>0</v>
      </c>
    </row>
    <row r="795" ht="12.75" hidden="1" spans="1:5">
      <c r="A795" s="86" t="str">
        <f>IF(Factures!A795=0,"",Factures!A795&amp;" • "&amp;Factures!B795&amp;" ("&amp;Factures!E795&amp;" T"&amp;Factures!P795&amp;")")</f>
        <v/>
      </c>
      <c r="B795" s="87">
        <f>Factures!C795</f>
        <v>0</v>
      </c>
      <c r="C795" s="88">
        <f>Factures!F795</f>
        <v>0</v>
      </c>
      <c r="D795" s="89">
        <f>Factures!N795</f>
        <v>0</v>
      </c>
      <c r="E795" s="90">
        <f>Factures!O795</f>
        <v>0</v>
      </c>
    </row>
    <row r="796" ht="12.75" hidden="1" spans="1:5">
      <c r="A796" s="86" t="str">
        <f>IF(Factures!A796=0,"",Factures!A796&amp;" • "&amp;Factures!B796&amp;" ("&amp;Factures!E796&amp;" T"&amp;Factures!P796&amp;")")</f>
        <v/>
      </c>
      <c r="B796" s="87">
        <f>Factures!C796</f>
        <v>0</v>
      </c>
      <c r="C796" s="88">
        <f>Factures!F796</f>
        <v>0</v>
      </c>
      <c r="D796" s="89">
        <f>Factures!N796</f>
        <v>0</v>
      </c>
      <c r="E796" s="90">
        <f>Factures!O796</f>
        <v>0</v>
      </c>
    </row>
    <row r="797" ht="12.75" hidden="1" spans="1:5">
      <c r="A797" s="86" t="str">
        <f>IF(Factures!A797=0,"",Factures!A797&amp;" • "&amp;Factures!B797&amp;" ("&amp;Factures!E797&amp;" T"&amp;Factures!P797&amp;")")</f>
        <v/>
      </c>
      <c r="B797" s="87">
        <f>Factures!C797</f>
        <v>0</v>
      </c>
      <c r="C797" s="88">
        <f>Factures!F797</f>
        <v>0</v>
      </c>
      <c r="D797" s="89">
        <f>Factures!N797</f>
        <v>0</v>
      </c>
      <c r="E797" s="90">
        <f>Factures!O797</f>
        <v>0</v>
      </c>
    </row>
    <row r="798" ht="12.75" hidden="1" spans="1:5">
      <c r="A798" s="86" t="str">
        <f>IF(Factures!A798=0,"",Factures!A798&amp;" • "&amp;Factures!B798&amp;" ("&amp;Factures!E798&amp;" T"&amp;Factures!P798&amp;")")</f>
        <v/>
      </c>
      <c r="B798" s="87">
        <f>Factures!C798</f>
        <v>0</v>
      </c>
      <c r="C798" s="88">
        <f>Factures!F798</f>
        <v>0</v>
      </c>
      <c r="D798" s="89">
        <f>Factures!N798</f>
        <v>0</v>
      </c>
      <c r="E798" s="90">
        <f>Factures!O798</f>
        <v>0</v>
      </c>
    </row>
    <row r="799" ht="12.75" hidden="1" spans="1:5">
      <c r="A799" s="86" t="str">
        <f>IF(Factures!A799=0,"",Factures!A799&amp;" • "&amp;Factures!B799&amp;" ("&amp;Factures!E799&amp;" T"&amp;Factures!P799&amp;")")</f>
        <v/>
      </c>
      <c r="B799" s="87">
        <f>Factures!C799</f>
        <v>0</v>
      </c>
      <c r="C799" s="88">
        <f>Factures!F799</f>
        <v>0</v>
      </c>
      <c r="D799" s="89">
        <f>Factures!N799</f>
        <v>0</v>
      </c>
      <c r="E799" s="90">
        <f>Factures!O799</f>
        <v>0</v>
      </c>
    </row>
    <row r="800" ht="12.75" hidden="1" spans="1:5">
      <c r="A800" s="86" t="str">
        <f>IF(Factures!A800=0,"",Factures!A800&amp;" • "&amp;Factures!B800&amp;" ("&amp;Factures!E800&amp;" T"&amp;Factures!P800&amp;")")</f>
        <v/>
      </c>
      <c r="B800" s="87">
        <f>Factures!C800</f>
        <v>0</v>
      </c>
      <c r="C800" s="88">
        <f>Factures!F800</f>
        <v>0</v>
      </c>
      <c r="D800" s="89">
        <f>Factures!N800</f>
        <v>0</v>
      </c>
      <c r="E800" s="90">
        <f>Factures!O800</f>
        <v>0</v>
      </c>
    </row>
    <row r="801" ht="12.75" hidden="1" spans="1:5">
      <c r="A801" s="86" t="str">
        <f>IF(Factures!A801=0,"",Factures!A801&amp;" • "&amp;Factures!B801&amp;" ("&amp;Factures!E801&amp;" T"&amp;Factures!P801&amp;")")</f>
        <v/>
      </c>
      <c r="B801" s="87">
        <f>Factures!C801</f>
        <v>0</v>
      </c>
      <c r="C801" s="88">
        <f>Factures!F801</f>
        <v>0</v>
      </c>
      <c r="D801" s="89">
        <f>Factures!N801</f>
        <v>0</v>
      </c>
      <c r="E801" s="90">
        <f>Factures!O801</f>
        <v>0</v>
      </c>
    </row>
    <row r="802" ht="12.75" hidden="1" spans="1:5">
      <c r="A802" s="86" t="str">
        <f>IF(Factures!A802=0,"",Factures!A802&amp;" • "&amp;Factures!B802&amp;" ("&amp;Factures!E802&amp;" T"&amp;Factures!P802&amp;")")</f>
        <v/>
      </c>
      <c r="B802" s="87">
        <f>Factures!C802</f>
        <v>0</v>
      </c>
      <c r="C802" s="88">
        <f>Factures!F802</f>
        <v>0</v>
      </c>
      <c r="D802" s="89">
        <f>Factures!N802</f>
        <v>0</v>
      </c>
      <c r="E802" s="90">
        <f>Factures!O802</f>
        <v>0</v>
      </c>
    </row>
    <row r="803" ht="12.75" hidden="1" spans="1:5">
      <c r="A803" s="86" t="str">
        <f>IF(Factures!A803=0,"",Factures!A803&amp;" • "&amp;Factures!B803&amp;" ("&amp;Factures!E803&amp;" T"&amp;Factures!P803&amp;")")</f>
        <v/>
      </c>
      <c r="B803" s="87">
        <f>Factures!C803</f>
        <v>0</v>
      </c>
      <c r="C803" s="88">
        <f>Factures!F803</f>
        <v>0</v>
      </c>
      <c r="D803" s="89">
        <f>Factures!N803</f>
        <v>0</v>
      </c>
      <c r="E803" s="90">
        <f>Factures!O803</f>
        <v>0</v>
      </c>
    </row>
    <row r="804" ht="12.75" hidden="1" spans="1:5">
      <c r="A804" s="86" t="str">
        <f>IF(Factures!A804=0,"",Factures!A804&amp;" • "&amp;Factures!B804&amp;" ("&amp;Factures!E804&amp;" T"&amp;Factures!P804&amp;")")</f>
        <v/>
      </c>
      <c r="B804" s="87">
        <f>Factures!C804</f>
        <v>0</v>
      </c>
      <c r="C804" s="88">
        <f>Factures!F804</f>
        <v>0</v>
      </c>
      <c r="D804" s="89">
        <f>Factures!N804</f>
        <v>0</v>
      </c>
      <c r="E804" s="90">
        <f>Factures!O804</f>
        <v>0</v>
      </c>
    </row>
    <row r="805" ht="12.75" hidden="1" spans="1:5">
      <c r="A805" s="86" t="str">
        <f>IF(Factures!A805=0,"",Factures!A805&amp;" • "&amp;Factures!B805&amp;" ("&amp;Factures!E805&amp;" T"&amp;Factures!P805&amp;")")</f>
        <v/>
      </c>
      <c r="B805" s="87">
        <f>Factures!C805</f>
        <v>0</v>
      </c>
      <c r="C805" s="88">
        <f>Factures!F805</f>
        <v>0</v>
      </c>
      <c r="D805" s="89">
        <f>Factures!N805</f>
        <v>0</v>
      </c>
      <c r="E805" s="90">
        <f>Factures!O805</f>
        <v>0</v>
      </c>
    </row>
    <row r="806" ht="12.75" hidden="1" spans="1:5">
      <c r="A806" s="86" t="str">
        <f>IF(Factures!A806=0,"",Factures!A806&amp;" • "&amp;Factures!B806&amp;" ("&amp;Factures!E806&amp;" T"&amp;Factures!P806&amp;")")</f>
        <v/>
      </c>
      <c r="B806" s="87">
        <f>Factures!C806</f>
        <v>0</v>
      </c>
      <c r="C806" s="88">
        <f>Factures!F806</f>
        <v>0</v>
      </c>
      <c r="D806" s="89">
        <f>Factures!N806</f>
        <v>0</v>
      </c>
      <c r="E806" s="90">
        <f>Factures!O806</f>
        <v>0</v>
      </c>
    </row>
    <row r="807" ht="12.75" hidden="1" spans="1:5">
      <c r="A807" s="86" t="str">
        <f>IF(Factures!A807=0,"",Factures!A807&amp;" • "&amp;Factures!B807&amp;" ("&amp;Factures!E807&amp;" T"&amp;Factures!P807&amp;")")</f>
        <v/>
      </c>
      <c r="B807" s="87">
        <f>Factures!C807</f>
        <v>0</v>
      </c>
      <c r="C807" s="88">
        <f>Factures!F807</f>
        <v>0</v>
      </c>
      <c r="D807" s="89">
        <f>Factures!N807</f>
        <v>0</v>
      </c>
      <c r="E807" s="90">
        <f>Factures!O807</f>
        <v>0</v>
      </c>
    </row>
    <row r="808" ht="12.75" hidden="1" spans="1:5">
      <c r="A808" s="86" t="str">
        <f>IF(Factures!A808=0,"",Factures!A808&amp;" • "&amp;Factures!B808&amp;" ("&amp;Factures!E808&amp;" T"&amp;Factures!P808&amp;")")</f>
        <v/>
      </c>
      <c r="B808" s="87">
        <f>Factures!C808</f>
        <v>0</v>
      </c>
      <c r="C808" s="88">
        <f>Factures!F808</f>
        <v>0</v>
      </c>
      <c r="D808" s="89">
        <f>Factures!N808</f>
        <v>0</v>
      </c>
      <c r="E808" s="90">
        <f>Factures!O808</f>
        <v>0</v>
      </c>
    </row>
    <row r="809" ht="12.75" hidden="1" spans="1:5">
      <c r="A809" s="86" t="str">
        <f>IF(Factures!A809=0,"",Factures!A809&amp;" • "&amp;Factures!B809&amp;" ("&amp;Factures!E809&amp;" T"&amp;Factures!P809&amp;")")</f>
        <v/>
      </c>
      <c r="B809" s="87">
        <f>Factures!C809</f>
        <v>0</v>
      </c>
      <c r="C809" s="88">
        <f>Factures!F809</f>
        <v>0</v>
      </c>
      <c r="D809" s="89">
        <f>Factures!N809</f>
        <v>0</v>
      </c>
      <c r="E809" s="90">
        <f>Factures!O809</f>
        <v>0</v>
      </c>
    </row>
    <row r="810" ht="12.75" hidden="1" spans="1:5">
      <c r="A810" s="86" t="str">
        <f>IF(Factures!A810=0,"",Factures!A810&amp;" • "&amp;Factures!B810&amp;" ("&amp;Factures!E810&amp;" T"&amp;Factures!P810&amp;")")</f>
        <v/>
      </c>
      <c r="B810" s="87">
        <f>Factures!C810</f>
        <v>0</v>
      </c>
      <c r="C810" s="88">
        <f>Factures!F810</f>
        <v>0</v>
      </c>
      <c r="D810" s="89">
        <f>Factures!N810</f>
        <v>0</v>
      </c>
      <c r="E810" s="90">
        <f>Factures!O810</f>
        <v>0</v>
      </c>
    </row>
    <row r="811" ht="12.75" hidden="1" spans="1:5">
      <c r="A811" s="86" t="str">
        <f>IF(Factures!A811=0,"",Factures!A811&amp;" • "&amp;Factures!B811&amp;" ("&amp;Factures!E811&amp;" T"&amp;Factures!P811&amp;")")</f>
        <v/>
      </c>
      <c r="B811" s="87">
        <f>Factures!C811</f>
        <v>0</v>
      </c>
      <c r="C811" s="88">
        <f>Factures!F811</f>
        <v>0</v>
      </c>
      <c r="D811" s="89">
        <f>Factures!N811</f>
        <v>0</v>
      </c>
      <c r="E811" s="90">
        <f>Factures!O811</f>
        <v>0</v>
      </c>
    </row>
    <row r="812" ht="12.75" hidden="1" spans="1:5">
      <c r="A812" s="86" t="str">
        <f>IF(Factures!A812=0,"",Factures!A812&amp;" • "&amp;Factures!B812&amp;" ("&amp;Factures!E812&amp;" T"&amp;Factures!P812&amp;")")</f>
        <v/>
      </c>
      <c r="B812" s="87">
        <f>Factures!C812</f>
        <v>0</v>
      </c>
      <c r="C812" s="88">
        <f>Factures!F812</f>
        <v>0</v>
      </c>
      <c r="D812" s="89">
        <f>Factures!N812</f>
        <v>0</v>
      </c>
      <c r="E812" s="90">
        <f>Factures!O812</f>
        <v>0</v>
      </c>
    </row>
    <row r="813" ht="12.75" hidden="1" spans="1:5">
      <c r="A813" s="86" t="str">
        <f>IF(Factures!A813=0,"",Factures!A813&amp;" • "&amp;Factures!B813&amp;" ("&amp;Factures!E813&amp;" T"&amp;Factures!P813&amp;")")</f>
        <v/>
      </c>
      <c r="B813" s="87">
        <f>Factures!C813</f>
        <v>0</v>
      </c>
      <c r="C813" s="88">
        <f>Factures!F813</f>
        <v>0</v>
      </c>
      <c r="D813" s="89">
        <f>Factures!N813</f>
        <v>0</v>
      </c>
      <c r="E813" s="90">
        <f>Factures!O813</f>
        <v>0</v>
      </c>
    </row>
    <row r="814" ht="12.75" hidden="1" spans="1:5">
      <c r="A814" s="86" t="str">
        <f>IF(Factures!A814=0,"",Factures!A814&amp;" • "&amp;Factures!B814&amp;" ("&amp;Factures!E814&amp;" T"&amp;Factures!P814&amp;")")</f>
        <v/>
      </c>
      <c r="B814" s="87">
        <f>Factures!C814</f>
        <v>0</v>
      </c>
      <c r="C814" s="88">
        <f>Factures!F814</f>
        <v>0</v>
      </c>
      <c r="D814" s="89">
        <f>Factures!N814</f>
        <v>0</v>
      </c>
      <c r="E814" s="90">
        <f>Factures!O814</f>
        <v>0</v>
      </c>
    </row>
    <row r="815" ht="12.75" hidden="1" spans="1:5">
      <c r="A815" s="86" t="str">
        <f>IF(Factures!A815=0,"",Factures!A815&amp;" • "&amp;Factures!B815&amp;" ("&amp;Factures!E815&amp;" T"&amp;Factures!P815&amp;")")</f>
        <v/>
      </c>
      <c r="B815" s="87">
        <f>Factures!C815</f>
        <v>0</v>
      </c>
      <c r="C815" s="88">
        <f>Factures!F815</f>
        <v>0</v>
      </c>
      <c r="D815" s="89">
        <f>Factures!N815</f>
        <v>0</v>
      </c>
      <c r="E815" s="90">
        <f>Factures!O815</f>
        <v>0</v>
      </c>
    </row>
    <row r="816" ht="12.75" hidden="1" spans="1:5">
      <c r="A816" s="86" t="str">
        <f>IF(Factures!A816=0,"",Factures!A816&amp;" • "&amp;Factures!B816&amp;" ("&amp;Factures!E816&amp;" T"&amp;Factures!P816&amp;")")</f>
        <v/>
      </c>
      <c r="B816" s="87">
        <f>Factures!C816</f>
        <v>0</v>
      </c>
      <c r="C816" s="88">
        <f>Factures!F816</f>
        <v>0</v>
      </c>
      <c r="D816" s="89">
        <f>Factures!N816</f>
        <v>0</v>
      </c>
      <c r="E816" s="90">
        <f>Factures!O816</f>
        <v>0</v>
      </c>
    </row>
    <row r="817" ht="12.75" hidden="1" spans="1:5">
      <c r="A817" s="86" t="str">
        <f>IF(Factures!A817=0,"",Factures!A817&amp;" • "&amp;Factures!B817&amp;" ("&amp;Factures!E817&amp;" T"&amp;Factures!P817&amp;")")</f>
        <v/>
      </c>
      <c r="B817" s="87">
        <f>Factures!C817</f>
        <v>0</v>
      </c>
      <c r="C817" s="88">
        <f>Factures!F817</f>
        <v>0</v>
      </c>
      <c r="D817" s="89">
        <f>Factures!N817</f>
        <v>0</v>
      </c>
      <c r="E817" s="90">
        <f>Factures!O817</f>
        <v>0</v>
      </c>
    </row>
    <row r="818" ht="12.75" hidden="1" spans="1:5">
      <c r="A818" s="86" t="str">
        <f>IF(Factures!A818=0,"",Factures!A818&amp;" • "&amp;Factures!B818&amp;" ("&amp;Factures!E818&amp;" T"&amp;Factures!P818&amp;")")</f>
        <v/>
      </c>
      <c r="B818" s="87">
        <f>Factures!C818</f>
        <v>0</v>
      </c>
      <c r="C818" s="88">
        <f>Factures!F818</f>
        <v>0</v>
      </c>
      <c r="D818" s="89">
        <f>Factures!N818</f>
        <v>0</v>
      </c>
      <c r="E818" s="90">
        <f>Factures!O818</f>
        <v>0</v>
      </c>
    </row>
    <row r="819" ht="12.75" hidden="1" spans="1:5">
      <c r="A819" s="86" t="str">
        <f>IF(Factures!A819=0,"",Factures!A819&amp;" • "&amp;Factures!B819&amp;" ("&amp;Factures!E819&amp;" T"&amp;Factures!P819&amp;")")</f>
        <v/>
      </c>
      <c r="B819" s="87">
        <f>Factures!C819</f>
        <v>0</v>
      </c>
      <c r="C819" s="88">
        <f>Factures!F819</f>
        <v>0</v>
      </c>
      <c r="D819" s="89">
        <f>Factures!N819</f>
        <v>0</v>
      </c>
      <c r="E819" s="90">
        <f>Factures!O819</f>
        <v>0</v>
      </c>
    </row>
    <row r="820" ht="12.75" hidden="1" spans="1:5">
      <c r="A820" s="86" t="str">
        <f>IF(Factures!A820=0,"",Factures!A820&amp;" • "&amp;Factures!B820&amp;" ("&amp;Factures!E820&amp;" T"&amp;Factures!P820&amp;")")</f>
        <v/>
      </c>
      <c r="B820" s="87">
        <f>Factures!C820</f>
        <v>0</v>
      </c>
      <c r="C820" s="88">
        <f>Factures!F820</f>
        <v>0</v>
      </c>
      <c r="D820" s="89">
        <f>Factures!N820</f>
        <v>0</v>
      </c>
      <c r="E820" s="90">
        <f>Factures!O820</f>
        <v>0</v>
      </c>
    </row>
    <row r="821" ht="12.75" hidden="1" spans="1:5">
      <c r="A821" s="86" t="str">
        <f>IF(Factures!A821=0,"",Factures!A821&amp;" • "&amp;Factures!B821&amp;" ("&amp;Factures!E821&amp;" T"&amp;Factures!P821&amp;")")</f>
        <v/>
      </c>
      <c r="B821" s="87">
        <f>Factures!C821</f>
        <v>0</v>
      </c>
      <c r="C821" s="88">
        <f>Factures!F821</f>
        <v>0</v>
      </c>
      <c r="D821" s="89">
        <f>Factures!N821</f>
        <v>0</v>
      </c>
      <c r="E821" s="90">
        <f>Factures!O821</f>
        <v>0</v>
      </c>
    </row>
    <row r="822" ht="12.75" hidden="1" spans="1:5">
      <c r="A822" s="86" t="str">
        <f>IF(Factures!A822=0,"",Factures!A822&amp;" • "&amp;Factures!B822&amp;" ("&amp;Factures!E822&amp;" T"&amp;Factures!P822&amp;")")</f>
        <v/>
      </c>
      <c r="B822" s="87">
        <f>Factures!C822</f>
        <v>0</v>
      </c>
      <c r="C822" s="88">
        <f>Factures!F822</f>
        <v>0</v>
      </c>
      <c r="D822" s="89">
        <f>Factures!N822</f>
        <v>0</v>
      </c>
      <c r="E822" s="90">
        <f>Factures!O822</f>
        <v>0</v>
      </c>
    </row>
    <row r="823" ht="12.75" hidden="1" spans="1:5">
      <c r="A823" s="86" t="str">
        <f>IF(Factures!A823=0,"",Factures!A823&amp;" • "&amp;Factures!B823&amp;" ("&amp;Factures!E823&amp;" T"&amp;Factures!P823&amp;")")</f>
        <v/>
      </c>
      <c r="B823" s="87">
        <f>Factures!C823</f>
        <v>0</v>
      </c>
      <c r="C823" s="88">
        <f>Factures!F823</f>
        <v>0</v>
      </c>
      <c r="D823" s="89">
        <f>Factures!N823</f>
        <v>0</v>
      </c>
      <c r="E823" s="90">
        <f>Factures!O823</f>
        <v>0</v>
      </c>
    </row>
    <row r="824" ht="12.75" hidden="1" spans="1:5">
      <c r="A824" s="86" t="str">
        <f>IF(Factures!A824=0,"",Factures!A824&amp;" • "&amp;Factures!B824&amp;" ("&amp;Factures!E824&amp;" T"&amp;Factures!P824&amp;")")</f>
        <v/>
      </c>
      <c r="B824" s="87">
        <f>Factures!C824</f>
        <v>0</v>
      </c>
      <c r="C824" s="88">
        <f>Factures!F824</f>
        <v>0</v>
      </c>
      <c r="D824" s="89">
        <f>Factures!N824</f>
        <v>0</v>
      </c>
      <c r="E824" s="90">
        <f>Factures!O824</f>
        <v>0</v>
      </c>
    </row>
    <row r="825" ht="12.75" hidden="1" spans="1:5">
      <c r="A825" s="86" t="str">
        <f>IF(Factures!A825=0,"",Factures!A825&amp;" • "&amp;Factures!B825&amp;" ("&amp;Factures!E825&amp;" T"&amp;Factures!P825&amp;")")</f>
        <v/>
      </c>
      <c r="B825" s="87">
        <f>Factures!C825</f>
        <v>0</v>
      </c>
      <c r="C825" s="88">
        <f>Factures!F825</f>
        <v>0</v>
      </c>
      <c r="D825" s="89">
        <f>Factures!N825</f>
        <v>0</v>
      </c>
      <c r="E825" s="90">
        <f>Factures!O825</f>
        <v>0</v>
      </c>
    </row>
    <row r="826" ht="12.75" hidden="1" spans="1:5">
      <c r="A826" s="86" t="str">
        <f>IF(Factures!A826=0,"",Factures!A826&amp;" • "&amp;Factures!B826&amp;" ("&amp;Factures!E826&amp;" T"&amp;Factures!P826&amp;")")</f>
        <v/>
      </c>
      <c r="B826" s="87">
        <f>Factures!C826</f>
        <v>0</v>
      </c>
      <c r="C826" s="88">
        <f>Factures!F826</f>
        <v>0</v>
      </c>
      <c r="D826" s="89">
        <f>Factures!N826</f>
        <v>0</v>
      </c>
      <c r="E826" s="90">
        <f>Factures!O826</f>
        <v>0</v>
      </c>
    </row>
    <row r="827" ht="12.75" hidden="1" spans="1:5">
      <c r="A827" s="86" t="str">
        <f>IF(Factures!A827=0,"",Factures!A827&amp;" • "&amp;Factures!B827&amp;" ("&amp;Factures!E827&amp;" T"&amp;Factures!P827&amp;")")</f>
        <v/>
      </c>
      <c r="B827" s="87">
        <f>Factures!C827</f>
        <v>0</v>
      </c>
      <c r="C827" s="88">
        <f>Factures!F827</f>
        <v>0</v>
      </c>
      <c r="D827" s="89">
        <f>Factures!N827</f>
        <v>0</v>
      </c>
      <c r="E827" s="90">
        <f>Factures!O827</f>
        <v>0</v>
      </c>
    </row>
    <row r="828" ht="12.75" hidden="1" spans="1:5">
      <c r="A828" s="86" t="str">
        <f>IF(Factures!A828=0,"",Factures!A828&amp;" • "&amp;Factures!B828&amp;" ("&amp;Factures!E828&amp;" T"&amp;Factures!P828&amp;")")</f>
        <v/>
      </c>
      <c r="B828" s="87">
        <f>Factures!C828</f>
        <v>0</v>
      </c>
      <c r="C828" s="88">
        <f>Factures!F828</f>
        <v>0</v>
      </c>
      <c r="D828" s="89">
        <f>Factures!N828</f>
        <v>0</v>
      </c>
      <c r="E828" s="90">
        <f>Factures!O828</f>
        <v>0</v>
      </c>
    </row>
    <row r="829" ht="12.75" hidden="1" spans="1:5">
      <c r="A829" s="86" t="str">
        <f>IF(Factures!A829=0,"",Factures!A829&amp;" • "&amp;Factures!B829&amp;" ("&amp;Factures!E829&amp;" T"&amp;Factures!P829&amp;")")</f>
        <v/>
      </c>
      <c r="B829" s="87">
        <f>Factures!C829</f>
        <v>0</v>
      </c>
      <c r="C829" s="88">
        <f>Factures!F829</f>
        <v>0</v>
      </c>
      <c r="D829" s="89">
        <f>Factures!N829</f>
        <v>0</v>
      </c>
      <c r="E829" s="90">
        <f>Factures!O829</f>
        <v>0</v>
      </c>
    </row>
    <row r="830" ht="12.75" hidden="1" spans="1:5">
      <c r="A830" s="86" t="str">
        <f>IF(Factures!A830=0,"",Factures!A830&amp;" • "&amp;Factures!B830&amp;" ("&amp;Factures!E830&amp;" T"&amp;Factures!P830&amp;")")</f>
        <v/>
      </c>
      <c r="B830" s="87">
        <f>Factures!C830</f>
        <v>0</v>
      </c>
      <c r="C830" s="88">
        <f>Factures!F830</f>
        <v>0</v>
      </c>
      <c r="D830" s="89">
        <f>Factures!N830</f>
        <v>0</v>
      </c>
      <c r="E830" s="90">
        <f>Factures!O830</f>
        <v>0</v>
      </c>
    </row>
    <row r="831" ht="12.75" hidden="1" spans="1:5">
      <c r="A831" s="86" t="str">
        <f>IF(Factures!A831=0,"",Factures!A831&amp;" • "&amp;Factures!B831&amp;" ("&amp;Factures!E831&amp;" T"&amp;Factures!P831&amp;")")</f>
        <v/>
      </c>
      <c r="B831" s="87">
        <f>Factures!C831</f>
        <v>0</v>
      </c>
      <c r="C831" s="88">
        <f>Factures!F831</f>
        <v>0</v>
      </c>
      <c r="D831" s="89">
        <f>Factures!N831</f>
        <v>0</v>
      </c>
      <c r="E831" s="90">
        <f>Factures!O831</f>
        <v>0</v>
      </c>
    </row>
    <row r="832" ht="12.75" hidden="1" spans="1:5">
      <c r="A832" s="86" t="str">
        <f>IF(Factures!A832=0,"",Factures!A832&amp;" • "&amp;Factures!B832&amp;" ("&amp;Factures!E832&amp;" T"&amp;Factures!P832&amp;")")</f>
        <v/>
      </c>
      <c r="B832" s="87">
        <f>Factures!C832</f>
        <v>0</v>
      </c>
      <c r="C832" s="88">
        <f>Factures!F832</f>
        <v>0</v>
      </c>
      <c r="D832" s="89">
        <f>Factures!N832</f>
        <v>0</v>
      </c>
      <c r="E832" s="90">
        <f>Factures!O832</f>
        <v>0</v>
      </c>
    </row>
    <row r="833" ht="12.75" hidden="1" spans="1:5">
      <c r="A833" s="86" t="str">
        <f>IF(Factures!A833=0,"",Factures!A833&amp;" • "&amp;Factures!B833&amp;" ("&amp;Factures!E833&amp;" T"&amp;Factures!P833&amp;")")</f>
        <v/>
      </c>
      <c r="B833" s="87">
        <f>Factures!C833</f>
        <v>0</v>
      </c>
      <c r="C833" s="88">
        <f>Factures!F833</f>
        <v>0</v>
      </c>
      <c r="D833" s="89">
        <f>Factures!N833</f>
        <v>0</v>
      </c>
      <c r="E833" s="90">
        <f>Factures!O833</f>
        <v>0</v>
      </c>
    </row>
    <row r="834" ht="12.75" hidden="1" spans="1:5">
      <c r="A834" s="86" t="str">
        <f>IF(Factures!A834=0,"",Factures!A834&amp;" • "&amp;Factures!B834&amp;" ("&amp;Factures!E834&amp;" T"&amp;Factures!P834&amp;")")</f>
        <v/>
      </c>
      <c r="B834" s="87">
        <f>Factures!C834</f>
        <v>0</v>
      </c>
      <c r="C834" s="88">
        <f>Factures!F834</f>
        <v>0</v>
      </c>
      <c r="D834" s="89">
        <f>Factures!N834</f>
        <v>0</v>
      </c>
      <c r="E834" s="90">
        <f>Factures!O834</f>
        <v>0</v>
      </c>
    </row>
    <row r="835" ht="12.75" hidden="1" spans="1:5">
      <c r="A835" s="86" t="str">
        <f>IF(Factures!A835=0,"",Factures!A835&amp;" • "&amp;Factures!B835&amp;" ("&amp;Factures!E835&amp;" T"&amp;Factures!P835&amp;")")</f>
        <v/>
      </c>
      <c r="B835" s="87">
        <f>Factures!C835</f>
        <v>0</v>
      </c>
      <c r="C835" s="88">
        <f>Factures!F835</f>
        <v>0</v>
      </c>
      <c r="D835" s="89">
        <f>Factures!N835</f>
        <v>0</v>
      </c>
      <c r="E835" s="90">
        <f>Factures!O835</f>
        <v>0</v>
      </c>
    </row>
    <row r="836" ht="12.75" hidden="1" spans="1:5">
      <c r="A836" s="86" t="str">
        <f>IF(Factures!A836=0,"",Factures!A836&amp;" • "&amp;Factures!B836&amp;" ("&amp;Factures!E836&amp;" T"&amp;Factures!P836&amp;")")</f>
        <v/>
      </c>
      <c r="B836" s="87">
        <f>Factures!C836</f>
        <v>0</v>
      </c>
      <c r="C836" s="88">
        <f>Factures!F836</f>
        <v>0</v>
      </c>
      <c r="D836" s="89">
        <f>Factures!N836</f>
        <v>0</v>
      </c>
      <c r="E836" s="90">
        <f>Factures!O836</f>
        <v>0</v>
      </c>
    </row>
    <row r="837" ht="12.75" hidden="1" spans="1:5">
      <c r="A837" s="86" t="str">
        <f>IF(Factures!A837=0,"",Factures!A837&amp;" • "&amp;Factures!B837&amp;" ("&amp;Factures!E837&amp;" T"&amp;Factures!P837&amp;")")</f>
        <v/>
      </c>
      <c r="B837" s="87">
        <f>Factures!C837</f>
        <v>0</v>
      </c>
      <c r="C837" s="88">
        <f>Factures!F837</f>
        <v>0</v>
      </c>
      <c r="D837" s="89">
        <f>Factures!N837</f>
        <v>0</v>
      </c>
      <c r="E837" s="90">
        <f>Factures!O837</f>
        <v>0</v>
      </c>
    </row>
    <row r="838" ht="12.75" hidden="1" spans="1:5">
      <c r="A838" s="86" t="str">
        <f>IF(Factures!A838=0,"",Factures!A838&amp;" • "&amp;Factures!B838&amp;" ("&amp;Factures!E838&amp;" T"&amp;Factures!P838&amp;")")</f>
        <v/>
      </c>
      <c r="B838" s="87">
        <f>Factures!C838</f>
        <v>0</v>
      </c>
      <c r="C838" s="88">
        <f>Factures!F838</f>
        <v>0</v>
      </c>
      <c r="D838" s="89">
        <f>Factures!N838</f>
        <v>0</v>
      </c>
      <c r="E838" s="90">
        <f>Factures!O838</f>
        <v>0</v>
      </c>
    </row>
    <row r="839" ht="12.75" hidden="1" spans="1:5">
      <c r="A839" s="86" t="str">
        <f>IF(Factures!A839=0,"",Factures!A839&amp;" • "&amp;Factures!B839&amp;" ("&amp;Factures!E839&amp;" T"&amp;Factures!P839&amp;")")</f>
        <v/>
      </c>
      <c r="B839" s="87">
        <f>Factures!C839</f>
        <v>0</v>
      </c>
      <c r="C839" s="88">
        <f>Factures!F839</f>
        <v>0</v>
      </c>
      <c r="D839" s="89">
        <f>Factures!N839</f>
        <v>0</v>
      </c>
      <c r="E839" s="90">
        <f>Factures!O839</f>
        <v>0</v>
      </c>
    </row>
    <row r="840" ht="12.75" hidden="1" spans="1:5">
      <c r="A840" s="86" t="str">
        <f>IF(Factures!A840=0,"",Factures!A840&amp;" • "&amp;Factures!B840&amp;" ("&amp;Factures!E840&amp;" T"&amp;Factures!P840&amp;")")</f>
        <v/>
      </c>
      <c r="B840" s="87">
        <f>Factures!C840</f>
        <v>0</v>
      </c>
      <c r="C840" s="88">
        <f>Factures!F840</f>
        <v>0</v>
      </c>
      <c r="D840" s="89">
        <f>Factures!N840</f>
        <v>0</v>
      </c>
      <c r="E840" s="90">
        <f>Factures!O840</f>
        <v>0</v>
      </c>
    </row>
    <row r="841" ht="12.75" hidden="1" spans="1:5">
      <c r="A841" s="86" t="str">
        <f>IF(Factures!A841=0,"",Factures!A841&amp;" • "&amp;Factures!B841&amp;" ("&amp;Factures!E841&amp;" T"&amp;Factures!P841&amp;")")</f>
        <v/>
      </c>
      <c r="B841" s="87">
        <f>Factures!C841</f>
        <v>0</v>
      </c>
      <c r="C841" s="88">
        <f>Factures!F841</f>
        <v>0</v>
      </c>
      <c r="D841" s="89">
        <f>Factures!N841</f>
        <v>0</v>
      </c>
      <c r="E841" s="90">
        <f>Factures!O841</f>
        <v>0</v>
      </c>
    </row>
    <row r="842" ht="12.75" hidden="1" spans="1:5">
      <c r="A842" s="86" t="str">
        <f>IF(Factures!A842=0,"",Factures!A842&amp;" • "&amp;Factures!B842&amp;" ("&amp;Factures!E842&amp;" T"&amp;Factures!P842&amp;")")</f>
        <v/>
      </c>
      <c r="B842" s="87">
        <f>Factures!C842</f>
        <v>0</v>
      </c>
      <c r="C842" s="88">
        <f>Factures!F842</f>
        <v>0</v>
      </c>
      <c r="D842" s="89">
        <f>Factures!N842</f>
        <v>0</v>
      </c>
      <c r="E842" s="90">
        <f>Factures!O842</f>
        <v>0</v>
      </c>
    </row>
    <row r="843" ht="12.75" hidden="1" spans="1:5">
      <c r="A843" s="86" t="str">
        <f>IF(Factures!A843=0,"",Factures!A843&amp;" • "&amp;Factures!B843&amp;" ("&amp;Factures!E843&amp;" T"&amp;Factures!P843&amp;")")</f>
        <v/>
      </c>
      <c r="B843" s="87">
        <f>Factures!C843</f>
        <v>0</v>
      </c>
      <c r="C843" s="88">
        <f>Factures!F843</f>
        <v>0</v>
      </c>
      <c r="D843" s="89">
        <f>Factures!N843</f>
        <v>0</v>
      </c>
      <c r="E843" s="90">
        <f>Factures!O843</f>
        <v>0</v>
      </c>
    </row>
    <row r="844" ht="12.75" hidden="1" spans="1:5">
      <c r="A844" s="86" t="str">
        <f>IF(Factures!A844=0,"",Factures!A844&amp;" • "&amp;Factures!B844&amp;" ("&amp;Factures!E844&amp;" T"&amp;Factures!P844&amp;")")</f>
        <v/>
      </c>
      <c r="B844" s="87">
        <f>Factures!C844</f>
        <v>0</v>
      </c>
      <c r="C844" s="88">
        <f>Factures!F844</f>
        <v>0</v>
      </c>
      <c r="D844" s="89">
        <f>Factures!N844</f>
        <v>0</v>
      </c>
      <c r="E844" s="90">
        <f>Factures!O844</f>
        <v>0</v>
      </c>
    </row>
    <row r="845" ht="12.75" hidden="1" spans="1:5">
      <c r="A845" s="86" t="str">
        <f>IF(Factures!A845=0,"",Factures!A845&amp;" • "&amp;Factures!B845&amp;" ("&amp;Factures!E845&amp;" T"&amp;Factures!P845&amp;")")</f>
        <v/>
      </c>
      <c r="B845" s="87">
        <f>Factures!C845</f>
        <v>0</v>
      </c>
      <c r="C845" s="88">
        <f>Factures!F845</f>
        <v>0</v>
      </c>
      <c r="D845" s="89">
        <f>Factures!N845</f>
        <v>0</v>
      </c>
      <c r="E845" s="90">
        <f>Factures!O845</f>
        <v>0</v>
      </c>
    </row>
    <row r="846" ht="12.75" hidden="1" spans="1:5">
      <c r="A846" s="86" t="str">
        <f>IF(Factures!A846=0,"",Factures!A846&amp;" • "&amp;Factures!B846&amp;" ("&amp;Factures!E846&amp;" T"&amp;Factures!P846&amp;")")</f>
        <v/>
      </c>
      <c r="B846" s="87">
        <f>Factures!C846</f>
        <v>0</v>
      </c>
      <c r="C846" s="88">
        <f>Factures!F846</f>
        <v>0</v>
      </c>
      <c r="D846" s="89">
        <f>Factures!N846</f>
        <v>0</v>
      </c>
      <c r="E846" s="90">
        <f>Factures!O846</f>
        <v>0</v>
      </c>
    </row>
    <row r="847" ht="12.75" hidden="1" spans="1:5">
      <c r="A847" s="86" t="str">
        <f>IF(Factures!A847=0,"",Factures!A847&amp;" • "&amp;Factures!B847&amp;" ("&amp;Factures!E847&amp;" T"&amp;Factures!P847&amp;")")</f>
        <v/>
      </c>
      <c r="B847" s="87">
        <f>Factures!C847</f>
        <v>0</v>
      </c>
      <c r="C847" s="88">
        <f>Factures!F847</f>
        <v>0</v>
      </c>
      <c r="D847" s="89">
        <f>Factures!N847</f>
        <v>0</v>
      </c>
      <c r="E847" s="90">
        <f>Factures!O847</f>
        <v>0</v>
      </c>
    </row>
    <row r="848" ht="12.75" hidden="1" spans="1:5">
      <c r="A848" s="86" t="str">
        <f>IF(Factures!A848=0,"",Factures!A848&amp;" • "&amp;Factures!B848&amp;" ("&amp;Factures!E848&amp;" T"&amp;Factures!P848&amp;")")</f>
        <v/>
      </c>
      <c r="B848" s="87">
        <f>Factures!C848</f>
        <v>0</v>
      </c>
      <c r="C848" s="88">
        <f>Factures!F848</f>
        <v>0</v>
      </c>
      <c r="D848" s="89">
        <f>Factures!N848</f>
        <v>0</v>
      </c>
      <c r="E848" s="90">
        <f>Factures!O848</f>
        <v>0</v>
      </c>
    </row>
    <row r="849" ht="12.75" hidden="1" spans="1:5">
      <c r="A849" s="86" t="str">
        <f>IF(Factures!A849=0,"",Factures!A849&amp;" • "&amp;Factures!B849&amp;" ("&amp;Factures!E849&amp;" T"&amp;Factures!P849&amp;")")</f>
        <v/>
      </c>
      <c r="B849" s="87">
        <f>Factures!C849</f>
        <v>0</v>
      </c>
      <c r="C849" s="88">
        <f>Factures!F849</f>
        <v>0</v>
      </c>
      <c r="D849" s="89">
        <f>Factures!N849</f>
        <v>0</v>
      </c>
      <c r="E849" s="90">
        <f>Factures!O849</f>
        <v>0</v>
      </c>
    </row>
    <row r="850" ht="12.75" hidden="1" spans="1:5">
      <c r="A850" s="86" t="str">
        <f>IF(Factures!A850=0,"",Factures!A850&amp;" • "&amp;Factures!B850&amp;" ("&amp;Factures!E850&amp;" T"&amp;Factures!P850&amp;")")</f>
        <v/>
      </c>
      <c r="B850" s="87">
        <f>Factures!C850</f>
        <v>0</v>
      </c>
      <c r="C850" s="88">
        <f>Factures!F850</f>
        <v>0</v>
      </c>
      <c r="D850" s="89">
        <f>Factures!N850</f>
        <v>0</v>
      </c>
      <c r="E850" s="90">
        <f>Factures!O850</f>
        <v>0</v>
      </c>
    </row>
    <row r="851" ht="12.75" hidden="1" spans="1:5">
      <c r="A851" s="86" t="str">
        <f>IF(Factures!A851=0,"",Factures!A851&amp;" • "&amp;Factures!B851&amp;" ("&amp;Factures!E851&amp;" T"&amp;Factures!P851&amp;")")</f>
        <v/>
      </c>
      <c r="B851" s="87">
        <f>Factures!C851</f>
        <v>0</v>
      </c>
      <c r="C851" s="88">
        <f>Factures!F851</f>
        <v>0</v>
      </c>
      <c r="D851" s="89">
        <f>Factures!N851</f>
        <v>0</v>
      </c>
      <c r="E851" s="90">
        <f>Factures!O851</f>
        <v>0</v>
      </c>
    </row>
    <row r="852" ht="12.75" hidden="1" spans="1:5">
      <c r="A852" s="86" t="str">
        <f>IF(Factures!A852=0,"",Factures!A852&amp;" • "&amp;Factures!B852&amp;" ("&amp;Factures!E852&amp;" T"&amp;Factures!P852&amp;")")</f>
        <v/>
      </c>
      <c r="B852" s="87">
        <f>Factures!C852</f>
        <v>0</v>
      </c>
      <c r="C852" s="88">
        <f>Factures!F852</f>
        <v>0</v>
      </c>
      <c r="D852" s="89">
        <f>Factures!N852</f>
        <v>0</v>
      </c>
      <c r="E852" s="90">
        <f>Factures!O852</f>
        <v>0</v>
      </c>
    </row>
    <row r="853" ht="12.75" hidden="1" spans="1:5">
      <c r="A853" s="86" t="str">
        <f>IF(Factures!A853=0,"",Factures!A853&amp;" • "&amp;Factures!B853&amp;" ("&amp;Factures!E853&amp;" T"&amp;Factures!P853&amp;")")</f>
        <v/>
      </c>
      <c r="B853" s="87">
        <f>Factures!C853</f>
        <v>0</v>
      </c>
      <c r="C853" s="88">
        <f>Factures!F853</f>
        <v>0</v>
      </c>
      <c r="D853" s="89">
        <f>Factures!N853</f>
        <v>0</v>
      </c>
      <c r="E853" s="90">
        <f>Factures!O853</f>
        <v>0</v>
      </c>
    </row>
    <row r="854" ht="12.75" hidden="1" spans="1:5">
      <c r="A854" s="86" t="str">
        <f>IF(Factures!A854=0,"",Factures!A854&amp;" • "&amp;Factures!B854&amp;" ("&amp;Factures!E854&amp;" T"&amp;Factures!P854&amp;")")</f>
        <v/>
      </c>
      <c r="B854" s="87">
        <f>Factures!C854</f>
        <v>0</v>
      </c>
      <c r="C854" s="88">
        <f>Factures!F854</f>
        <v>0</v>
      </c>
      <c r="D854" s="89">
        <f>Factures!N854</f>
        <v>0</v>
      </c>
      <c r="E854" s="90">
        <f>Factures!O854</f>
        <v>0</v>
      </c>
    </row>
    <row r="855" ht="12.75" hidden="1" spans="1:5">
      <c r="A855" s="86" t="str">
        <f>IF(Factures!A855=0,"",Factures!A855&amp;" • "&amp;Factures!B855&amp;" ("&amp;Factures!E855&amp;" T"&amp;Factures!P855&amp;")")</f>
        <v/>
      </c>
      <c r="B855" s="87">
        <f>Factures!C855</f>
        <v>0</v>
      </c>
      <c r="C855" s="88">
        <f>Factures!F855</f>
        <v>0</v>
      </c>
      <c r="D855" s="89">
        <f>Factures!N855</f>
        <v>0</v>
      </c>
      <c r="E855" s="90">
        <f>Factures!O855</f>
        <v>0</v>
      </c>
    </row>
    <row r="856" ht="12.75" hidden="1" spans="1:5">
      <c r="A856" s="86" t="str">
        <f>IF(Factures!A856=0,"",Factures!A856&amp;" • "&amp;Factures!B856&amp;" ("&amp;Factures!E856&amp;" T"&amp;Factures!P856&amp;")")</f>
        <v/>
      </c>
      <c r="B856" s="87">
        <f>Factures!C856</f>
        <v>0</v>
      </c>
      <c r="C856" s="88">
        <f>Factures!F856</f>
        <v>0</v>
      </c>
      <c r="D856" s="89">
        <f>Factures!N856</f>
        <v>0</v>
      </c>
      <c r="E856" s="90">
        <f>Factures!O856</f>
        <v>0</v>
      </c>
    </row>
    <row r="857" ht="12.75" hidden="1" spans="1:5">
      <c r="A857" s="86" t="str">
        <f>IF(Factures!A857=0,"",Factures!A857&amp;" • "&amp;Factures!B857&amp;" ("&amp;Factures!E857&amp;" T"&amp;Factures!P857&amp;")")</f>
        <v/>
      </c>
      <c r="B857" s="87">
        <f>Factures!C857</f>
        <v>0</v>
      </c>
      <c r="C857" s="88">
        <f>Factures!F857</f>
        <v>0</v>
      </c>
      <c r="D857" s="89">
        <f>Factures!N857</f>
        <v>0</v>
      </c>
      <c r="E857" s="90">
        <f>Factures!O857</f>
        <v>0</v>
      </c>
    </row>
    <row r="858" ht="12.75" hidden="1" spans="1:5">
      <c r="A858" s="86" t="str">
        <f>IF(Factures!A858=0,"",Factures!A858&amp;" • "&amp;Factures!B858&amp;" ("&amp;Factures!E858&amp;" T"&amp;Factures!P858&amp;")")</f>
        <v/>
      </c>
      <c r="B858" s="87">
        <f>Factures!C858</f>
        <v>0</v>
      </c>
      <c r="C858" s="88">
        <f>Factures!F858</f>
        <v>0</v>
      </c>
      <c r="D858" s="89">
        <f>Factures!N858</f>
        <v>0</v>
      </c>
      <c r="E858" s="90">
        <f>Factures!O858</f>
        <v>0</v>
      </c>
    </row>
    <row r="859" ht="12.75" hidden="1" spans="1:5">
      <c r="A859" s="86" t="str">
        <f>IF(Factures!A859=0,"",Factures!A859&amp;" • "&amp;Factures!B859&amp;" ("&amp;Factures!E859&amp;" T"&amp;Factures!P859&amp;")")</f>
        <v/>
      </c>
      <c r="B859" s="87">
        <f>Factures!C859</f>
        <v>0</v>
      </c>
      <c r="C859" s="88">
        <f>Factures!F859</f>
        <v>0</v>
      </c>
      <c r="D859" s="89">
        <f>Factures!N859</f>
        <v>0</v>
      </c>
      <c r="E859" s="90">
        <f>Factures!O859</f>
        <v>0</v>
      </c>
    </row>
    <row r="860" ht="12.75" hidden="1" spans="1:5">
      <c r="A860" s="86" t="str">
        <f>IF(Factures!A860=0,"",Factures!A860&amp;" • "&amp;Factures!B860&amp;" ("&amp;Factures!E860&amp;" T"&amp;Factures!P860&amp;")")</f>
        <v/>
      </c>
      <c r="B860" s="87">
        <f>Factures!C860</f>
        <v>0</v>
      </c>
      <c r="C860" s="88">
        <f>Factures!F860</f>
        <v>0</v>
      </c>
      <c r="D860" s="89">
        <f>Factures!N860</f>
        <v>0</v>
      </c>
      <c r="E860" s="90">
        <f>Factures!O860</f>
        <v>0</v>
      </c>
    </row>
    <row r="861" ht="12.75" hidden="1" spans="1:5">
      <c r="A861" s="86" t="str">
        <f>IF(Factures!A861=0,"",Factures!A861&amp;" • "&amp;Factures!B861&amp;" ("&amp;Factures!E861&amp;" T"&amp;Factures!P861&amp;")")</f>
        <v/>
      </c>
      <c r="B861" s="87">
        <f>Factures!C861</f>
        <v>0</v>
      </c>
      <c r="C861" s="88">
        <f>Factures!F861</f>
        <v>0</v>
      </c>
      <c r="D861" s="89">
        <f>Factures!N861</f>
        <v>0</v>
      </c>
      <c r="E861" s="90">
        <f>Factures!O861</f>
        <v>0</v>
      </c>
    </row>
    <row r="862" ht="12.75" hidden="1" spans="1:5">
      <c r="A862" s="86" t="str">
        <f>IF(Factures!A862=0,"",Factures!A862&amp;" • "&amp;Factures!B862&amp;" ("&amp;Factures!E862&amp;" T"&amp;Factures!P862&amp;")")</f>
        <v/>
      </c>
      <c r="B862" s="87">
        <f>Factures!C862</f>
        <v>0</v>
      </c>
      <c r="C862" s="88">
        <f>Factures!F862</f>
        <v>0</v>
      </c>
      <c r="D862" s="89">
        <f>Factures!N862</f>
        <v>0</v>
      </c>
      <c r="E862" s="90">
        <f>Factures!O862</f>
        <v>0</v>
      </c>
    </row>
    <row r="863" ht="12.75" hidden="1" spans="1:5">
      <c r="A863" s="86" t="str">
        <f>IF(Factures!A863=0,"",Factures!A863&amp;" • "&amp;Factures!B863&amp;" ("&amp;Factures!E863&amp;" T"&amp;Factures!P863&amp;")")</f>
        <v/>
      </c>
      <c r="B863" s="87">
        <f>Factures!C863</f>
        <v>0</v>
      </c>
      <c r="C863" s="88">
        <f>Factures!F863</f>
        <v>0</v>
      </c>
      <c r="D863" s="89">
        <f>Factures!N863</f>
        <v>0</v>
      </c>
      <c r="E863" s="90">
        <f>Factures!O863</f>
        <v>0</v>
      </c>
    </row>
    <row r="864" ht="12.75" hidden="1" spans="1:5">
      <c r="A864" s="86" t="str">
        <f>IF(Factures!A864=0,"",Factures!A864&amp;" • "&amp;Factures!B864&amp;" ("&amp;Factures!E864&amp;" T"&amp;Factures!P864&amp;")")</f>
        <v/>
      </c>
      <c r="B864" s="87">
        <f>Factures!C864</f>
        <v>0</v>
      </c>
      <c r="C864" s="88">
        <f>Factures!F864</f>
        <v>0</v>
      </c>
      <c r="D864" s="89">
        <f>Factures!N864</f>
        <v>0</v>
      </c>
      <c r="E864" s="90">
        <f>Factures!O864</f>
        <v>0</v>
      </c>
    </row>
    <row r="865" ht="12.75" hidden="1" spans="1:5">
      <c r="A865" s="86" t="str">
        <f>IF(Factures!A865=0,"",Factures!A865&amp;" • "&amp;Factures!B865&amp;" ("&amp;Factures!E865&amp;" T"&amp;Factures!P865&amp;")")</f>
        <v/>
      </c>
      <c r="B865" s="87">
        <f>Factures!C865</f>
        <v>0</v>
      </c>
      <c r="C865" s="88">
        <f>Factures!F865</f>
        <v>0</v>
      </c>
      <c r="D865" s="89">
        <f>Factures!N865</f>
        <v>0</v>
      </c>
      <c r="E865" s="90">
        <f>Factures!O865</f>
        <v>0</v>
      </c>
    </row>
    <row r="866" ht="12.75" hidden="1" spans="1:5">
      <c r="A866" s="86" t="str">
        <f>IF(Factures!A866=0,"",Factures!A866&amp;" • "&amp;Factures!B866&amp;" ("&amp;Factures!E866&amp;" T"&amp;Factures!P866&amp;")")</f>
        <v/>
      </c>
      <c r="B866" s="87">
        <f>Factures!C866</f>
        <v>0</v>
      </c>
      <c r="C866" s="88">
        <f>Factures!F866</f>
        <v>0</v>
      </c>
      <c r="D866" s="89">
        <f>Factures!N866</f>
        <v>0</v>
      </c>
      <c r="E866" s="90">
        <f>Factures!O866</f>
        <v>0</v>
      </c>
    </row>
    <row r="867" ht="12.75" hidden="1" spans="1:5">
      <c r="A867" s="86" t="str">
        <f>IF(Factures!A867=0,"",Factures!A867&amp;" • "&amp;Factures!B867&amp;" ("&amp;Factures!E867&amp;" T"&amp;Factures!P867&amp;")")</f>
        <v/>
      </c>
      <c r="B867" s="87">
        <f>Factures!C867</f>
        <v>0</v>
      </c>
      <c r="C867" s="88">
        <f>Factures!F867</f>
        <v>0</v>
      </c>
      <c r="D867" s="89">
        <f>Factures!N867</f>
        <v>0</v>
      </c>
      <c r="E867" s="90">
        <f>Factures!O867</f>
        <v>0</v>
      </c>
    </row>
    <row r="868" ht="12.75" hidden="1" spans="1:5">
      <c r="A868" s="86" t="str">
        <f>IF(Factures!A868=0,"",Factures!A868&amp;" • "&amp;Factures!B868&amp;" ("&amp;Factures!E868&amp;" T"&amp;Factures!P868&amp;")")</f>
        <v/>
      </c>
      <c r="B868" s="87">
        <f>Factures!C868</f>
        <v>0</v>
      </c>
      <c r="C868" s="88">
        <f>Factures!F868</f>
        <v>0</v>
      </c>
      <c r="D868" s="89">
        <f>Factures!N868</f>
        <v>0</v>
      </c>
      <c r="E868" s="90">
        <f>Factures!O868</f>
        <v>0</v>
      </c>
    </row>
    <row r="869" ht="12.75" hidden="1" spans="1:5">
      <c r="A869" s="86" t="str">
        <f>IF(Factures!A869=0,"",Factures!A869&amp;" • "&amp;Factures!B869&amp;" ("&amp;Factures!E869&amp;" T"&amp;Factures!P869&amp;")")</f>
        <v/>
      </c>
      <c r="B869" s="87">
        <f>Factures!C869</f>
        <v>0</v>
      </c>
      <c r="C869" s="88">
        <f>Factures!F869</f>
        <v>0</v>
      </c>
      <c r="D869" s="89">
        <f>Factures!N869</f>
        <v>0</v>
      </c>
      <c r="E869" s="90">
        <f>Factures!O869</f>
        <v>0</v>
      </c>
    </row>
    <row r="870" ht="12.75" hidden="1" spans="1:5">
      <c r="A870" s="86" t="str">
        <f>IF(Factures!A870=0,"",Factures!A870&amp;" • "&amp;Factures!B870&amp;" ("&amp;Factures!E870&amp;" T"&amp;Factures!P870&amp;")")</f>
        <v/>
      </c>
      <c r="B870" s="87">
        <f>Factures!C870</f>
        <v>0</v>
      </c>
      <c r="C870" s="88">
        <f>Factures!F870</f>
        <v>0</v>
      </c>
      <c r="D870" s="89">
        <f>Factures!N870</f>
        <v>0</v>
      </c>
      <c r="E870" s="90">
        <f>Factures!O870</f>
        <v>0</v>
      </c>
    </row>
    <row r="871" ht="12.75" hidden="1" spans="1:5">
      <c r="A871" s="86" t="str">
        <f>IF(Factures!A871=0,"",Factures!A871&amp;" • "&amp;Factures!B871&amp;" ("&amp;Factures!E871&amp;" T"&amp;Factures!P871&amp;")")</f>
        <v/>
      </c>
      <c r="B871" s="87">
        <f>Factures!C871</f>
        <v>0</v>
      </c>
      <c r="C871" s="88">
        <f>Factures!F871</f>
        <v>0</v>
      </c>
      <c r="D871" s="89">
        <f>Factures!N871</f>
        <v>0</v>
      </c>
      <c r="E871" s="90">
        <f>Factures!O871</f>
        <v>0</v>
      </c>
    </row>
    <row r="872" ht="12.75" hidden="1" spans="1:5">
      <c r="A872" s="86" t="str">
        <f>IF(Factures!A872=0,"",Factures!A872&amp;" • "&amp;Factures!B872&amp;" ("&amp;Factures!E872&amp;" T"&amp;Factures!P872&amp;")")</f>
        <v/>
      </c>
      <c r="B872" s="87">
        <f>Factures!C872</f>
        <v>0</v>
      </c>
      <c r="C872" s="88">
        <f>Factures!F872</f>
        <v>0</v>
      </c>
      <c r="D872" s="89">
        <f>Factures!N872</f>
        <v>0</v>
      </c>
      <c r="E872" s="90">
        <f>Factures!O872</f>
        <v>0</v>
      </c>
    </row>
    <row r="873" ht="12.75" hidden="1" spans="1:5">
      <c r="A873" s="86" t="str">
        <f>IF(Factures!A873=0,"",Factures!A873&amp;" • "&amp;Factures!B873&amp;" ("&amp;Factures!E873&amp;" T"&amp;Factures!P873&amp;")")</f>
        <v/>
      </c>
      <c r="B873" s="87">
        <f>Factures!C873</f>
        <v>0</v>
      </c>
      <c r="C873" s="88">
        <f>Factures!F873</f>
        <v>0</v>
      </c>
      <c r="D873" s="89">
        <f>Factures!N873</f>
        <v>0</v>
      </c>
      <c r="E873" s="90">
        <f>Factures!O873</f>
        <v>0</v>
      </c>
    </row>
    <row r="874" ht="12.75" hidden="1" spans="1:5">
      <c r="A874" s="86" t="str">
        <f>IF(Factures!A874=0,"",Factures!A874&amp;" • "&amp;Factures!B874&amp;" ("&amp;Factures!E874&amp;" T"&amp;Factures!P874&amp;")")</f>
        <v/>
      </c>
      <c r="B874" s="87">
        <f>Factures!C874</f>
        <v>0</v>
      </c>
      <c r="C874" s="88">
        <f>Factures!F874</f>
        <v>0</v>
      </c>
      <c r="D874" s="89">
        <f>Factures!N874</f>
        <v>0</v>
      </c>
      <c r="E874" s="90">
        <f>Factures!O874</f>
        <v>0</v>
      </c>
    </row>
    <row r="875" ht="12.75" hidden="1" spans="1:5">
      <c r="A875" s="86" t="str">
        <f>IF(Factures!A875=0,"",Factures!A875&amp;" • "&amp;Factures!B875&amp;" ("&amp;Factures!E875&amp;" T"&amp;Factures!P875&amp;")")</f>
        <v/>
      </c>
      <c r="B875" s="87">
        <f>Factures!C875</f>
        <v>0</v>
      </c>
      <c r="C875" s="88">
        <f>Factures!F875</f>
        <v>0</v>
      </c>
      <c r="D875" s="89">
        <f>Factures!N875</f>
        <v>0</v>
      </c>
      <c r="E875" s="90">
        <f>Factures!O875</f>
        <v>0</v>
      </c>
    </row>
    <row r="876" ht="12.75" hidden="1" spans="1:5">
      <c r="A876" s="86" t="str">
        <f>IF(Factures!A876=0,"",Factures!A876&amp;" • "&amp;Factures!B876&amp;" ("&amp;Factures!E876&amp;" T"&amp;Factures!P876&amp;")")</f>
        <v/>
      </c>
      <c r="B876" s="87">
        <f>Factures!C876</f>
        <v>0</v>
      </c>
      <c r="C876" s="88">
        <f>Factures!F876</f>
        <v>0</v>
      </c>
      <c r="D876" s="89">
        <f>Factures!N876</f>
        <v>0</v>
      </c>
      <c r="E876" s="90">
        <f>Factures!O876</f>
        <v>0</v>
      </c>
    </row>
    <row r="877" ht="12.75" hidden="1" spans="1:5">
      <c r="A877" s="86" t="str">
        <f>IF(Factures!A877=0,"",Factures!A877&amp;" • "&amp;Factures!B877&amp;" ("&amp;Factures!E877&amp;" T"&amp;Factures!P877&amp;")")</f>
        <v/>
      </c>
      <c r="B877" s="87">
        <f>Factures!C877</f>
        <v>0</v>
      </c>
      <c r="C877" s="88">
        <f>Factures!F877</f>
        <v>0</v>
      </c>
      <c r="D877" s="89">
        <f>Factures!N877</f>
        <v>0</v>
      </c>
      <c r="E877" s="90">
        <f>Factures!O877</f>
        <v>0</v>
      </c>
    </row>
    <row r="878" ht="12.75" hidden="1" spans="1:5">
      <c r="A878" s="86" t="str">
        <f>IF(Factures!A878=0,"",Factures!A878&amp;" • "&amp;Factures!B878&amp;" ("&amp;Factures!E878&amp;" T"&amp;Factures!P878&amp;")")</f>
        <v/>
      </c>
      <c r="B878" s="87">
        <f>Factures!C878</f>
        <v>0</v>
      </c>
      <c r="C878" s="88">
        <f>Factures!F878</f>
        <v>0</v>
      </c>
      <c r="D878" s="89">
        <f>Factures!N878</f>
        <v>0</v>
      </c>
      <c r="E878" s="90">
        <f>Factures!O878</f>
        <v>0</v>
      </c>
    </row>
    <row r="879" ht="12.75" hidden="1" spans="1:5">
      <c r="A879" s="86" t="str">
        <f>IF(Factures!A879=0,"",Factures!A879&amp;" • "&amp;Factures!B879&amp;" ("&amp;Factures!E879&amp;" T"&amp;Factures!P879&amp;")")</f>
        <v/>
      </c>
      <c r="B879" s="87">
        <f>Factures!C879</f>
        <v>0</v>
      </c>
      <c r="C879" s="88">
        <f>Factures!F879</f>
        <v>0</v>
      </c>
      <c r="D879" s="89">
        <f>Factures!N879</f>
        <v>0</v>
      </c>
      <c r="E879" s="90">
        <f>Factures!O879</f>
        <v>0</v>
      </c>
    </row>
    <row r="880" ht="12.75" hidden="1" spans="1:5">
      <c r="A880" s="86" t="str">
        <f>IF(Factures!A880=0,"",Factures!A880&amp;" • "&amp;Factures!B880&amp;" ("&amp;Factures!E880&amp;" T"&amp;Factures!P880&amp;")")</f>
        <v/>
      </c>
      <c r="B880" s="87">
        <f>Factures!C880</f>
        <v>0</v>
      </c>
      <c r="C880" s="88">
        <f>Factures!F880</f>
        <v>0</v>
      </c>
      <c r="D880" s="89">
        <f>Factures!N880</f>
        <v>0</v>
      </c>
      <c r="E880" s="90">
        <f>Factures!O880</f>
        <v>0</v>
      </c>
    </row>
    <row r="881" ht="12.75" hidden="1" spans="1:5">
      <c r="A881" s="86" t="str">
        <f>IF(Factures!A881=0,"",Factures!A881&amp;" • "&amp;Factures!B881&amp;" ("&amp;Factures!E881&amp;" T"&amp;Factures!P881&amp;")")</f>
        <v/>
      </c>
      <c r="B881" s="87">
        <f>Factures!C881</f>
        <v>0</v>
      </c>
      <c r="C881" s="88">
        <f>Factures!F881</f>
        <v>0</v>
      </c>
      <c r="D881" s="89">
        <f>Factures!N881</f>
        <v>0</v>
      </c>
      <c r="E881" s="90">
        <f>Factures!O881</f>
        <v>0</v>
      </c>
    </row>
    <row r="882" ht="12.75" hidden="1" spans="1:5">
      <c r="A882" s="86" t="str">
        <f>IF(Factures!A882=0,"",Factures!A882&amp;" • "&amp;Factures!B882&amp;" ("&amp;Factures!E882&amp;" T"&amp;Factures!P882&amp;")")</f>
        <v/>
      </c>
      <c r="B882" s="87">
        <f>Factures!C882</f>
        <v>0</v>
      </c>
      <c r="C882" s="88">
        <f>Factures!F882</f>
        <v>0</v>
      </c>
      <c r="D882" s="89">
        <f>Factures!N882</f>
        <v>0</v>
      </c>
      <c r="E882" s="90">
        <f>Factures!O882</f>
        <v>0</v>
      </c>
    </row>
    <row r="883" ht="12.75" hidden="1" spans="1:5">
      <c r="A883" s="86" t="str">
        <f>IF(Factures!A883=0,"",Factures!A883&amp;" • "&amp;Factures!B883&amp;" ("&amp;Factures!E883&amp;" T"&amp;Factures!P883&amp;")")</f>
        <v/>
      </c>
      <c r="B883" s="87">
        <f>Factures!C883</f>
        <v>0</v>
      </c>
      <c r="C883" s="88">
        <f>Factures!F883</f>
        <v>0</v>
      </c>
      <c r="D883" s="89">
        <f>Factures!N883</f>
        <v>0</v>
      </c>
      <c r="E883" s="90">
        <f>Factures!O883</f>
        <v>0</v>
      </c>
    </row>
    <row r="884" ht="12.75" hidden="1" spans="1:5">
      <c r="A884" s="86" t="str">
        <f>IF(Factures!A884=0,"",Factures!A884&amp;" • "&amp;Factures!B884&amp;" ("&amp;Factures!E884&amp;" T"&amp;Factures!P884&amp;")")</f>
        <v/>
      </c>
      <c r="B884" s="87">
        <f>Factures!C884</f>
        <v>0</v>
      </c>
      <c r="C884" s="88">
        <f>Factures!F884</f>
        <v>0</v>
      </c>
      <c r="D884" s="89">
        <f>Factures!N884</f>
        <v>0</v>
      </c>
      <c r="E884" s="90">
        <f>Factures!O884</f>
        <v>0</v>
      </c>
    </row>
    <row r="885" ht="12.75" hidden="1" spans="1:5">
      <c r="A885" s="86" t="str">
        <f>IF(Factures!A885=0,"",Factures!A885&amp;" • "&amp;Factures!B885&amp;" ("&amp;Factures!E885&amp;" T"&amp;Factures!P885&amp;")")</f>
        <v/>
      </c>
      <c r="B885" s="87">
        <f>Factures!C885</f>
        <v>0</v>
      </c>
      <c r="C885" s="88">
        <f>Factures!F885</f>
        <v>0</v>
      </c>
      <c r="D885" s="89">
        <f>Factures!N885</f>
        <v>0</v>
      </c>
      <c r="E885" s="90">
        <f>Factures!O885</f>
        <v>0</v>
      </c>
    </row>
    <row r="886" ht="12.75" hidden="1" spans="1:5">
      <c r="A886" s="86" t="str">
        <f>IF(Factures!A886=0,"",Factures!A886&amp;" • "&amp;Factures!B886&amp;" ("&amp;Factures!E886&amp;" T"&amp;Factures!P886&amp;")")</f>
        <v/>
      </c>
      <c r="B886" s="87">
        <f>Factures!C886</f>
        <v>0</v>
      </c>
      <c r="C886" s="88">
        <f>Factures!F886</f>
        <v>0</v>
      </c>
      <c r="D886" s="89">
        <f>Factures!N886</f>
        <v>0</v>
      </c>
      <c r="E886" s="90">
        <f>Factures!O886</f>
        <v>0</v>
      </c>
    </row>
    <row r="887" ht="12.75" hidden="1" spans="1:5">
      <c r="A887" s="86" t="str">
        <f>IF(Factures!A887=0,"",Factures!A887&amp;" • "&amp;Factures!B887&amp;" ("&amp;Factures!E887&amp;" T"&amp;Factures!P887&amp;")")</f>
        <v/>
      </c>
      <c r="B887" s="87">
        <f>Factures!C887</f>
        <v>0</v>
      </c>
      <c r="C887" s="88">
        <f>Factures!F887</f>
        <v>0</v>
      </c>
      <c r="D887" s="89">
        <f>Factures!N887</f>
        <v>0</v>
      </c>
      <c r="E887" s="90">
        <f>Factures!O887</f>
        <v>0</v>
      </c>
    </row>
    <row r="888" ht="12.75" hidden="1" spans="1:5">
      <c r="A888" s="86" t="str">
        <f>IF(Factures!A888=0,"",Factures!A888&amp;" • "&amp;Factures!B888&amp;" ("&amp;Factures!E888&amp;" T"&amp;Factures!P888&amp;")")</f>
        <v/>
      </c>
      <c r="B888" s="87">
        <f>Factures!C888</f>
        <v>0</v>
      </c>
      <c r="C888" s="88">
        <f>Factures!F888</f>
        <v>0</v>
      </c>
      <c r="D888" s="89">
        <f>Factures!N888</f>
        <v>0</v>
      </c>
      <c r="E888" s="90">
        <f>Factures!O888</f>
        <v>0</v>
      </c>
    </row>
    <row r="889" ht="12.75" hidden="1" spans="1:5">
      <c r="A889" s="86" t="str">
        <f>IF(Factures!A889=0,"",Factures!A889&amp;" • "&amp;Factures!B889&amp;" ("&amp;Factures!E889&amp;" T"&amp;Factures!P889&amp;")")</f>
        <v/>
      </c>
      <c r="B889" s="87">
        <f>Factures!C889</f>
        <v>0</v>
      </c>
      <c r="C889" s="88">
        <f>Factures!F889</f>
        <v>0</v>
      </c>
      <c r="D889" s="89">
        <f>Factures!N889</f>
        <v>0</v>
      </c>
      <c r="E889" s="90">
        <f>Factures!O889</f>
        <v>0</v>
      </c>
    </row>
    <row r="890" ht="12.75" hidden="1" spans="1:5">
      <c r="A890" s="86" t="str">
        <f>IF(Factures!A890=0,"",Factures!A890&amp;" • "&amp;Factures!B890&amp;" ("&amp;Factures!E890&amp;" T"&amp;Factures!P890&amp;")")</f>
        <v/>
      </c>
      <c r="B890" s="87">
        <f>Factures!C890</f>
        <v>0</v>
      </c>
      <c r="C890" s="88">
        <f>Factures!F890</f>
        <v>0</v>
      </c>
      <c r="D890" s="89">
        <f>Factures!N890</f>
        <v>0</v>
      </c>
      <c r="E890" s="90">
        <f>Factures!O890</f>
        <v>0</v>
      </c>
    </row>
    <row r="891" ht="12.75" hidden="1" spans="1:5">
      <c r="A891" s="86" t="str">
        <f>IF(Factures!A891=0,"",Factures!A891&amp;" • "&amp;Factures!B891&amp;" ("&amp;Factures!E891&amp;" T"&amp;Factures!P891&amp;")")</f>
        <v/>
      </c>
      <c r="B891" s="87">
        <f>Factures!C891</f>
        <v>0</v>
      </c>
      <c r="C891" s="88">
        <f>Factures!F891</f>
        <v>0</v>
      </c>
      <c r="D891" s="89">
        <f>Factures!N891</f>
        <v>0</v>
      </c>
      <c r="E891" s="90">
        <f>Factures!O891</f>
        <v>0</v>
      </c>
    </row>
    <row r="892" ht="12.75" hidden="1" spans="1:5">
      <c r="A892" s="86" t="str">
        <f>IF(Factures!A892=0,"",Factures!A892&amp;" • "&amp;Factures!B892&amp;" ("&amp;Factures!E892&amp;" T"&amp;Factures!P892&amp;")")</f>
        <v/>
      </c>
      <c r="B892" s="87">
        <f>Factures!C892</f>
        <v>0</v>
      </c>
      <c r="C892" s="88">
        <f>Factures!F892</f>
        <v>0</v>
      </c>
      <c r="D892" s="89">
        <f>Factures!N892</f>
        <v>0</v>
      </c>
      <c r="E892" s="90">
        <f>Factures!O892</f>
        <v>0</v>
      </c>
    </row>
    <row r="893" ht="12.75" hidden="1" spans="1:5">
      <c r="A893" s="86" t="str">
        <f>IF(Factures!A893=0,"",Factures!A893&amp;" • "&amp;Factures!B893&amp;" ("&amp;Factures!E893&amp;" T"&amp;Factures!P893&amp;")")</f>
        <v/>
      </c>
      <c r="B893" s="87">
        <f>Factures!C893</f>
        <v>0</v>
      </c>
      <c r="C893" s="88">
        <f>Factures!F893</f>
        <v>0</v>
      </c>
      <c r="D893" s="89">
        <f>Factures!N893</f>
        <v>0</v>
      </c>
      <c r="E893" s="90">
        <f>Factures!O893</f>
        <v>0</v>
      </c>
    </row>
    <row r="894" ht="12.75" hidden="1" spans="1:5">
      <c r="A894" s="86" t="str">
        <f>IF(Factures!A894=0,"",Factures!A894&amp;" • "&amp;Factures!B894&amp;" ("&amp;Factures!E894&amp;" T"&amp;Factures!P894&amp;")")</f>
        <v/>
      </c>
      <c r="B894" s="87">
        <f>Factures!C894</f>
        <v>0</v>
      </c>
      <c r="C894" s="88">
        <f>Factures!F894</f>
        <v>0</v>
      </c>
      <c r="D894" s="89">
        <f>Factures!N894</f>
        <v>0</v>
      </c>
      <c r="E894" s="90">
        <f>Factures!O894</f>
        <v>0</v>
      </c>
    </row>
    <row r="895" ht="12.75" hidden="1" spans="1:5">
      <c r="A895" s="86" t="str">
        <f>IF(Factures!A895=0,"",Factures!A895&amp;" • "&amp;Factures!B895&amp;" ("&amp;Factures!E895&amp;" T"&amp;Factures!P895&amp;")")</f>
        <v/>
      </c>
      <c r="B895" s="87">
        <f>Factures!C895</f>
        <v>0</v>
      </c>
      <c r="C895" s="88">
        <f>Factures!F895</f>
        <v>0</v>
      </c>
      <c r="D895" s="89">
        <f>Factures!N895</f>
        <v>0</v>
      </c>
      <c r="E895" s="90">
        <f>Factures!O895</f>
        <v>0</v>
      </c>
    </row>
    <row r="896" ht="12.75" hidden="1" spans="1:5">
      <c r="A896" s="86" t="str">
        <f>IF(Factures!A896=0,"",Factures!A896&amp;" • "&amp;Factures!B896&amp;" ("&amp;Factures!E896&amp;" T"&amp;Factures!P896&amp;")")</f>
        <v/>
      </c>
      <c r="B896" s="87">
        <f>Factures!C896</f>
        <v>0</v>
      </c>
      <c r="C896" s="88">
        <f>Factures!F896</f>
        <v>0</v>
      </c>
      <c r="D896" s="89">
        <f>Factures!N896</f>
        <v>0</v>
      </c>
      <c r="E896" s="90">
        <f>Factures!O896</f>
        <v>0</v>
      </c>
    </row>
    <row r="897" ht="12.75" hidden="1" spans="1:5">
      <c r="A897" s="86" t="str">
        <f>IF(Factures!A897=0,"",Factures!A897&amp;" • "&amp;Factures!B897&amp;" ("&amp;Factures!E897&amp;" T"&amp;Factures!P897&amp;")")</f>
        <v/>
      </c>
      <c r="B897" s="87">
        <f>Factures!C897</f>
        <v>0</v>
      </c>
      <c r="C897" s="88">
        <f>Factures!F897</f>
        <v>0</v>
      </c>
      <c r="D897" s="89">
        <f>Factures!N897</f>
        <v>0</v>
      </c>
      <c r="E897" s="90">
        <f>Factures!O897</f>
        <v>0</v>
      </c>
    </row>
    <row r="898" ht="12.75" hidden="1" spans="1:5">
      <c r="A898" s="86" t="str">
        <f>IF(Factures!A898=0,"",Factures!A898&amp;" • "&amp;Factures!B898&amp;" ("&amp;Factures!E898&amp;" T"&amp;Factures!P898&amp;")")</f>
        <v/>
      </c>
      <c r="B898" s="87">
        <f>Factures!C898</f>
        <v>0</v>
      </c>
      <c r="C898" s="88">
        <f>Factures!F898</f>
        <v>0</v>
      </c>
      <c r="D898" s="89">
        <f>Factures!N898</f>
        <v>0</v>
      </c>
      <c r="E898" s="90">
        <f>Factures!O898</f>
        <v>0</v>
      </c>
    </row>
    <row r="899" ht="12.75" hidden="1" spans="1:5">
      <c r="A899" s="86" t="str">
        <f>IF(Factures!A899=0,"",Factures!A899&amp;" • "&amp;Factures!B899&amp;" ("&amp;Factures!E899&amp;" T"&amp;Factures!P899&amp;")")</f>
        <v/>
      </c>
      <c r="B899" s="87">
        <f>Factures!C899</f>
        <v>0</v>
      </c>
      <c r="C899" s="88">
        <f>Factures!F899</f>
        <v>0</v>
      </c>
      <c r="D899" s="89">
        <f>Factures!N899</f>
        <v>0</v>
      </c>
      <c r="E899" s="90">
        <f>Factures!O899</f>
        <v>0</v>
      </c>
    </row>
    <row r="900" ht="12.75" hidden="1" spans="1:5">
      <c r="A900" s="86" t="str">
        <f>IF(Factures!A900=0,"",Factures!A900&amp;" • "&amp;Factures!B900&amp;" ("&amp;Factures!E900&amp;" T"&amp;Factures!P900&amp;")")</f>
        <v/>
      </c>
      <c r="B900" s="87">
        <f>Factures!C900</f>
        <v>0</v>
      </c>
      <c r="C900" s="88">
        <f>Factures!F900</f>
        <v>0</v>
      </c>
      <c r="D900" s="89">
        <f>Factures!N900</f>
        <v>0</v>
      </c>
      <c r="E900" s="90">
        <f>Factures!O900</f>
        <v>0</v>
      </c>
    </row>
    <row r="901" ht="12.75" hidden="1" spans="1:5">
      <c r="A901" s="86" t="str">
        <f>IF(Factures!A901=0,"",Factures!A901&amp;" • "&amp;Factures!B901&amp;" ("&amp;Factures!E901&amp;" T"&amp;Factures!P901&amp;")")</f>
        <v/>
      </c>
      <c r="B901" s="87">
        <f>Factures!C901</f>
        <v>0</v>
      </c>
      <c r="C901" s="88">
        <f>Factures!F901</f>
        <v>0</v>
      </c>
      <c r="D901" s="89">
        <f>Factures!N901</f>
        <v>0</v>
      </c>
      <c r="E901" s="90">
        <f>Factures!O901</f>
        <v>0</v>
      </c>
    </row>
    <row r="902" ht="12.75" hidden="1" spans="1:5">
      <c r="A902" s="86" t="str">
        <f>IF(Factures!A902=0,"",Factures!A902&amp;" • "&amp;Factures!B902&amp;" ("&amp;Factures!E902&amp;" T"&amp;Factures!P902&amp;")")</f>
        <v/>
      </c>
      <c r="B902" s="87">
        <f>Factures!C902</f>
        <v>0</v>
      </c>
      <c r="C902" s="88">
        <f>Factures!F902</f>
        <v>0</v>
      </c>
      <c r="D902" s="89">
        <f>Factures!N902</f>
        <v>0</v>
      </c>
      <c r="E902" s="90">
        <f>Factures!O902</f>
        <v>0</v>
      </c>
    </row>
    <row r="903" ht="12.75" hidden="1" spans="1:5">
      <c r="A903" s="86" t="str">
        <f>IF(Factures!A903=0,"",Factures!A903&amp;" • "&amp;Factures!B903&amp;" ("&amp;Factures!E903&amp;" T"&amp;Factures!P903&amp;")")</f>
        <v/>
      </c>
      <c r="B903" s="87">
        <f>Factures!C903</f>
        <v>0</v>
      </c>
      <c r="C903" s="88">
        <f>Factures!F903</f>
        <v>0</v>
      </c>
      <c r="D903" s="89">
        <f>Factures!N903</f>
        <v>0</v>
      </c>
      <c r="E903" s="90">
        <f>Factures!O903</f>
        <v>0</v>
      </c>
    </row>
    <row r="904" ht="12.75" hidden="1" spans="1:5">
      <c r="A904" s="86" t="str">
        <f>IF(Factures!A904=0,"",Factures!A904&amp;" • "&amp;Factures!B904&amp;" ("&amp;Factures!E904&amp;" T"&amp;Factures!P904&amp;")")</f>
        <v/>
      </c>
      <c r="B904" s="87">
        <f>Factures!C904</f>
        <v>0</v>
      </c>
      <c r="C904" s="88">
        <f>Factures!F904</f>
        <v>0</v>
      </c>
      <c r="D904" s="89">
        <f>Factures!N904</f>
        <v>0</v>
      </c>
      <c r="E904" s="90">
        <f>Factures!O904</f>
        <v>0</v>
      </c>
    </row>
    <row r="905" ht="12.75" hidden="1" spans="1:5">
      <c r="A905" s="86" t="str">
        <f>IF(Factures!A905=0,"",Factures!A905&amp;" • "&amp;Factures!B905&amp;" ("&amp;Factures!E905&amp;" T"&amp;Factures!P905&amp;")")</f>
        <v/>
      </c>
      <c r="B905" s="87">
        <f>Factures!C905</f>
        <v>0</v>
      </c>
      <c r="C905" s="88">
        <f>Factures!F905</f>
        <v>0</v>
      </c>
      <c r="D905" s="89">
        <f>Factures!N905</f>
        <v>0</v>
      </c>
      <c r="E905" s="90">
        <f>Factures!O905</f>
        <v>0</v>
      </c>
    </row>
    <row r="906" ht="12.75" hidden="1" spans="1:5">
      <c r="A906" s="86" t="str">
        <f>IF(Factures!A906=0,"",Factures!A906&amp;" • "&amp;Factures!B906&amp;" ("&amp;Factures!E906&amp;" T"&amp;Factures!P906&amp;")")</f>
        <v/>
      </c>
      <c r="B906" s="87">
        <f>Factures!C906</f>
        <v>0</v>
      </c>
      <c r="C906" s="88">
        <f>Factures!F906</f>
        <v>0</v>
      </c>
      <c r="D906" s="89">
        <f>Factures!N906</f>
        <v>0</v>
      </c>
      <c r="E906" s="90">
        <f>Factures!O906</f>
        <v>0</v>
      </c>
    </row>
    <row r="907" ht="12.75" hidden="1" spans="1:5">
      <c r="A907" s="86" t="str">
        <f>IF(Factures!A907=0,"",Factures!A907&amp;" • "&amp;Factures!B907&amp;" ("&amp;Factures!E907&amp;" T"&amp;Factures!P907&amp;")")</f>
        <v/>
      </c>
      <c r="B907" s="87">
        <f>Factures!C907</f>
        <v>0</v>
      </c>
      <c r="C907" s="88">
        <f>Factures!F907</f>
        <v>0</v>
      </c>
      <c r="D907" s="89">
        <f>Factures!N907</f>
        <v>0</v>
      </c>
      <c r="E907" s="90">
        <f>Factures!O907</f>
        <v>0</v>
      </c>
    </row>
    <row r="908" ht="12.75" hidden="1" spans="1:5">
      <c r="A908" s="86" t="str">
        <f>IF(Factures!A908=0,"",Factures!A908&amp;" • "&amp;Factures!B908&amp;" ("&amp;Factures!E908&amp;" T"&amp;Factures!P908&amp;")")</f>
        <v/>
      </c>
      <c r="B908" s="87">
        <f>Factures!C908</f>
        <v>0</v>
      </c>
      <c r="C908" s="88">
        <f>Factures!F908</f>
        <v>0</v>
      </c>
      <c r="D908" s="89">
        <f>Factures!N908</f>
        <v>0</v>
      </c>
      <c r="E908" s="90">
        <f>Factures!O908</f>
        <v>0</v>
      </c>
    </row>
    <row r="909" ht="12.75" hidden="1" spans="1:5">
      <c r="A909" s="86" t="str">
        <f>IF(Factures!A909=0,"",Factures!A909&amp;" • "&amp;Factures!B909&amp;" ("&amp;Factures!E909&amp;" T"&amp;Factures!P909&amp;")")</f>
        <v/>
      </c>
      <c r="B909" s="87">
        <f>Factures!C909</f>
        <v>0</v>
      </c>
      <c r="C909" s="88">
        <f>Factures!F909</f>
        <v>0</v>
      </c>
      <c r="D909" s="89">
        <f>Factures!N909</f>
        <v>0</v>
      </c>
      <c r="E909" s="90">
        <f>Factures!O909</f>
        <v>0</v>
      </c>
    </row>
    <row r="910" ht="12.75" hidden="1" spans="1:5">
      <c r="A910" s="86" t="str">
        <f>IF(Factures!A910=0,"",Factures!A910&amp;" • "&amp;Factures!B910&amp;" ("&amp;Factures!E910&amp;" T"&amp;Factures!P910&amp;")")</f>
        <v/>
      </c>
      <c r="B910" s="87">
        <f>Factures!C910</f>
        <v>0</v>
      </c>
      <c r="C910" s="88">
        <f>Factures!F910</f>
        <v>0</v>
      </c>
      <c r="D910" s="89">
        <f>Factures!N910</f>
        <v>0</v>
      </c>
      <c r="E910" s="90">
        <f>Factures!O910</f>
        <v>0</v>
      </c>
    </row>
    <row r="911" ht="12.75" hidden="1" spans="1:5">
      <c r="A911" s="86" t="str">
        <f>IF(Factures!A911=0,"",Factures!A911&amp;" • "&amp;Factures!B911&amp;" ("&amp;Factures!E911&amp;" T"&amp;Factures!P911&amp;")")</f>
        <v/>
      </c>
      <c r="B911" s="87">
        <f>Factures!C911</f>
        <v>0</v>
      </c>
      <c r="C911" s="88">
        <f>Factures!F911</f>
        <v>0</v>
      </c>
      <c r="D911" s="89">
        <f>Factures!N911</f>
        <v>0</v>
      </c>
      <c r="E911" s="90">
        <f>Factures!O911</f>
        <v>0</v>
      </c>
    </row>
    <row r="912" ht="12.75" hidden="1" spans="1:5">
      <c r="A912" s="86" t="str">
        <f>IF(Factures!A912=0,"",Factures!A912&amp;" • "&amp;Factures!B912&amp;" ("&amp;Factures!E912&amp;" T"&amp;Factures!P912&amp;")")</f>
        <v/>
      </c>
      <c r="B912" s="87">
        <f>Factures!C912</f>
        <v>0</v>
      </c>
      <c r="C912" s="88">
        <f>Factures!F912</f>
        <v>0</v>
      </c>
      <c r="D912" s="89">
        <f>Factures!N912</f>
        <v>0</v>
      </c>
      <c r="E912" s="90">
        <f>Factures!O912</f>
        <v>0</v>
      </c>
    </row>
    <row r="913" ht="12.75" hidden="1" spans="1:5">
      <c r="A913" s="86" t="str">
        <f>IF(Factures!A913=0,"",Factures!A913&amp;" • "&amp;Factures!B913&amp;" ("&amp;Factures!E913&amp;" T"&amp;Factures!P913&amp;")")</f>
        <v/>
      </c>
      <c r="B913" s="87">
        <f>Factures!C913</f>
        <v>0</v>
      </c>
      <c r="C913" s="88">
        <f>Factures!F913</f>
        <v>0</v>
      </c>
      <c r="D913" s="89">
        <f>Factures!N913</f>
        <v>0</v>
      </c>
      <c r="E913" s="90">
        <f>Factures!O913</f>
        <v>0</v>
      </c>
    </row>
    <row r="914" ht="12.75" hidden="1" spans="1:5">
      <c r="A914" s="86" t="str">
        <f>IF(Factures!A914=0,"",Factures!A914&amp;" • "&amp;Factures!B914&amp;" ("&amp;Factures!E914&amp;" T"&amp;Factures!P914&amp;")")</f>
        <v/>
      </c>
      <c r="B914" s="87">
        <f>Factures!C914</f>
        <v>0</v>
      </c>
      <c r="C914" s="88">
        <f>Factures!F914</f>
        <v>0</v>
      </c>
      <c r="D914" s="89">
        <f>Factures!N914</f>
        <v>0</v>
      </c>
      <c r="E914" s="90">
        <f>Factures!O914</f>
        <v>0</v>
      </c>
    </row>
    <row r="915" ht="12.75" hidden="1" spans="1:5">
      <c r="A915" s="86" t="str">
        <f>IF(Factures!A915=0,"",Factures!A915&amp;" • "&amp;Factures!B915&amp;" ("&amp;Factures!E915&amp;" T"&amp;Factures!P915&amp;")")</f>
        <v/>
      </c>
      <c r="B915" s="87">
        <f>Factures!C915</f>
        <v>0</v>
      </c>
      <c r="C915" s="88">
        <f>Factures!F915</f>
        <v>0</v>
      </c>
      <c r="D915" s="89">
        <f>Factures!N915</f>
        <v>0</v>
      </c>
      <c r="E915" s="90">
        <f>Factures!O915</f>
        <v>0</v>
      </c>
    </row>
    <row r="916" ht="12.75" hidden="1" spans="1:5">
      <c r="A916" s="86" t="str">
        <f>IF(Factures!A916=0,"",Factures!A916&amp;" • "&amp;Factures!B916&amp;" ("&amp;Factures!E916&amp;" T"&amp;Factures!P916&amp;")")</f>
        <v/>
      </c>
      <c r="B916" s="87">
        <f>Factures!C916</f>
        <v>0</v>
      </c>
      <c r="C916" s="88">
        <f>Factures!F916</f>
        <v>0</v>
      </c>
      <c r="D916" s="89">
        <f>Factures!N916</f>
        <v>0</v>
      </c>
      <c r="E916" s="90">
        <f>Factures!O916</f>
        <v>0</v>
      </c>
    </row>
    <row r="917" ht="12.75" hidden="1" spans="1:5">
      <c r="A917" s="86" t="str">
        <f>IF(Factures!A917=0,"",Factures!A917&amp;" • "&amp;Factures!B917&amp;" ("&amp;Factures!E917&amp;" T"&amp;Factures!P917&amp;")")</f>
        <v/>
      </c>
      <c r="B917" s="87">
        <f>Factures!C917</f>
        <v>0</v>
      </c>
      <c r="C917" s="88">
        <f>Factures!F917</f>
        <v>0</v>
      </c>
      <c r="D917" s="89">
        <f>Factures!N917</f>
        <v>0</v>
      </c>
      <c r="E917" s="90">
        <f>Factures!O917</f>
        <v>0</v>
      </c>
    </row>
    <row r="918" ht="12.75" hidden="1" spans="1:5">
      <c r="A918" s="86" t="str">
        <f>IF(Factures!A918=0,"",Factures!A918&amp;" • "&amp;Factures!B918&amp;" ("&amp;Factures!E918&amp;" T"&amp;Factures!P918&amp;")")</f>
        <v/>
      </c>
      <c r="B918" s="87">
        <f>Factures!C918</f>
        <v>0</v>
      </c>
      <c r="C918" s="88">
        <f>Factures!F918</f>
        <v>0</v>
      </c>
      <c r="D918" s="89">
        <f>Factures!N918</f>
        <v>0</v>
      </c>
      <c r="E918" s="90">
        <f>Factures!O918</f>
        <v>0</v>
      </c>
    </row>
    <row r="919" ht="12.75" hidden="1" spans="1:5">
      <c r="A919" s="86" t="str">
        <f>IF(Factures!A919=0,"",Factures!A919&amp;" • "&amp;Factures!B919&amp;" ("&amp;Factures!E919&amp;" T"&amp;Factures!P919&amp;")")</f>
        <v/>
      </c>
      <c r="B919" s="87">
        <f>Factures!C919</f>
        <v>0</v>
      </c>
      <c r="C919" s="88">
        <f>Factures!F919</f>
        <v>0</v>
      </c>
      <c r="D919" s="89">
        <f>Factures!N919</f>
        <v>0</v>
      </c>
      <c r="E919" s="90">
        <f>Factures!O919</f>
        <v>0</v>
      </c>
    </row>
    <row r="920" ht="12.75" hidden="1" spans="1:5">
      <c r="A920" s="86" t="str">
        <f>IF(Factures!A920=0,"",Factures!A920&amp;" • "&amp;Factures!B920&amp;" ("&amp;Factures!E920&amp;" T"&amp;Factures!P920&amp;")")</f>
        <v/>
      </c>
      <c r="B920" s="87">
        <f>Factures!C920</f>
        <v>0</v>
      </c>
      <c r="C920" s="88">
        <f>Factures!F920</f>
        <v>0</v>
      </c>
      <c r="D920" s="89">
        <f>Factures!N920</f>
        <v>0</v>
      </c>
      <c r="E920" s="90">
        <f>Factures!O920</f>
        <v>0</v>
      </c>
    </row>
    <row r="921" ht="12.75" hidden="1" spans="1:5">
      <c r="A921" s="86" t="str">
        <f>IF(Factures!A921=0,"",Factures!A921&amp;" • "&amp;Factures!B921&amp;" ("&amp;Factures!E921&amp;" T"&amp;Factures!P921&amp;")")</f>
        <v/>
      </c>
      <c r="B921" s="87">
        <f>Factures!C921</f>
        <v>0</v>
      </c>
      <c r="C921" s="88">
        <f>Factures!F921</f>
        <v>0</v>
      </c>
      <c r="D921" s="89">
        <f>Factures!N921</f>
        <v>0</v>
      </c>
      <c r="E921" s="90">
        <f>Factures!O921</f>
        <v>0</v>
      </c>
    </row>
    <row r="922" ht="12.75" hidden="1" spans="1:5">
      <c r="A922" s="86" t="str">
        <f>IF(Factures!A922=0,"",Factures!A922&amp;" • "&amp;Factures!B922&amp;" ("&amp;Factures!E922&amp;" T"&amp;Factures!P922&amp;")")</f>
        <v/>
      </c>
      <c r="B922" s="87">
        <f>Factures!C922</f>
        <v>0</v>
      </c>
      <c r="C922" s="88">
        <f>Factures!F922</f>
        <v>0</v>
      </c>
      <c r="D922" s="89">
        <f>Factures!N922</f>
        <v>0</v>
      </c>
      <c r="E922" s="90">
        <f>Factures!O922</f>
        <v>0</v>
      </c>
    </row>
    <row r="923" ht="12.75" hidden="1" spans="1:5">
      <c r="A923" s="86" t="str">
        <f>IF(Factures!A923=0,"",Factures!A923&amp;" • "&amp;Factures!B923&amp;" ("&amp;Factures!E923&amp;" T"&amp;Factures!P923&amp;")")</f>
        <v/>
      </c>
      <c r="B923" s="87">
        <f>Factures!C923</f>
        <v>0</v>
      </c>
      <c r="C923" s="88">
        <f>Factures!F923</f>
        <v>0</v>
      </c>
      <c r="D923" s="89">
        <f>Factures!N923</f>
        <v>0</v>
      </c>
      <c r="E923" s="90">
        <f>Factures!O923</f>
        <v>0</v>
      </c>
    </row>
    <row r="924" ht="12.75" hidden="1" spans="1:5">
      <c r="A924" s="86" t="str">
        <f>IF(Factures!A924=0,"",Factures!A924&amp;" • "&amp;Factures!B924&amp;" ("&amp;Factures!E924&amp;" T"&amp;Factures!P924&amp;")")</f>
        <v/>
      </c>
      <c r="B924" s="87">
        <f>Factures!C924</f>
        <v>0</v>
      </c>
      <c r="C924" s="88">
        <f>Factures!F924</f>
        <v>0</v>
      </c>
      <c r="D924" s="89">
        <f>Factures!N924</f>
        <v>0</v>
      </c>
      <c r="E924" s="90">
        <f>Factures!O924</f>
        <v>0</v>
      </c>
    </row>
    <row r="925" ht="12.75" hidden="1" spans="1:5">
      <c r="A925" s="86" t="str">
        <f>IF(Factures!A925=0,"",Factures!A925&amp;" • "&amp;Factures!B925&amp;" ("&amp;Factures!E925&amp;" T"&amp;Factures!P925&amp;")")</f>
        <v/>
      </c>
      <c r="B925" s="87">
        <f>Factures!C925</f>
        <v>0</v>
      </c>
      <c r="C925" s="88">
        <f>Factures!F925</f>
        <v>0</v>
      </c>
      <c r="D925" s="89">
        <f>Factures!N925</f>
        <v>0</v>
      </c>
      <c r="E925" s="90">
        <f>Factures!O925</f>
        <v>0</v>
      </c>
    </row>
    <row r="926" ht="12.75" hidden="1" spans="1:5">
      <c r="A926" s="86" t="str">
        <f>IF(Factures!A926=0,"",Factures!A926&amp;" • "&amp;Factures!B926&amp;" ("&amp;Factures!E926&amp;" T"&amp;Factures!P926&amp;")")</f>
        <v/>
      </c>
      <c r="B926" s="87">
        <f>Factures!C926</f>
        <v>0</v>
      </c>
      <c r="C926" s="88">
        <f>Factures!F926</f>
        <v>0</v>
      </c>
      <c r="D926" s="89">
        <f>Factures!N926</f>
        <v>0</v>
      </c>
      <c r="E926" s="90">
        <f>Factures!O926</f>
        <v>0</v>
      </c>
    </row>
    <row r="927" ht="12.75" hidden="1" spans="1:5">
      <c r="A927" s="86" t="str">
        <f>IF(Factures!A927=0,"",Factures!A927&amp;" • "&amp;Factures!B927&amp;" ("&amp;Factures!E927&amp;" T"&amp;Factures!P927&amp;")")</f>
        <v/>
      </c>
      <c r="B927" s="87">
        <f>Factures!C927</f>
        <v>0</v>
      </c>
      <c r="C927" s="88">
        <f>Factures!F927</f>
        <v>0</v>
      </c>
      <c r="D927" s="89">
        <f>Factures!N927</f>
        <v>0</v>
      </c>
      <c r="E927" s="90">
        <f>Factures!O927</f>
        <v>0</v>
      </c>
    </row>
    <row r="928" ht="12.75" hidden="1" spans="1:5">
      <c r="A928" s="86" t="str">
        <f>IF(Factures!A928=0,"",Factures!A928&amp;" • "&amp;Factures!B928&amp;" ("&amp;Factures!E928&amp;" T"&amp;Factures!P928&amp;")")</f>
        <v/>
      </c>
      <c r="B928" s="87">
        <f>Factures!C928</f>
        <v>0</v>
      </c>
      <c r="C928" s="88">
        <f>Factures!F928</f>
        <v>0</v>
      </c>
      <c r="D928" s="89">
        <f>Factures!N928</f>
        <v>0</v>
      </c>
      <c r="E928" s="90">
        <f>Factures!O928</f>
        <v>0</v>
      </c>
    </row>
    <row r="929" ht="12.75" hidden="1" spans="1:5">
      <c r="A929" s="86" t="str">
        <f>IF(Factures!A929=0,"",Factures!A929&amp;" • "&amp;Factures!B929&amp;" ("&amp;Factures!E929&amp;" T"&amp;Factures!P929&amp;")")</f>
        <v/>
      </c>
      <c r="B929" s="87">
        <f>Factures!C929</f>
        <v>0</v>
      </c>
      <c r="C929" s="88">
        <f>Factures!F929</f>
        <v>0</v>
      </c>
      <c r="D929" s="89">
        <f>Factures!N929</f>
        <v>0</v>
      </c>
      <c r="E929" s="90">
        <f>Factures!O929</f>
        <v>0</v>
      </c>
    </row>
    <row r="930" ht="12.75" hidden="1" spans="1:5">
      <c r="A930" s="86" t="str">
        <f>IF(Factures!A930=0,"",Factures!A930&amp;" • "&amp;Factures!B930&amp;" ("&amp;Factures!E930&amp;" T"&amp;Factures!P930&amp;")")</f>
        <v/>
      </c>
      <c r="B930" s="87">
        <f>Factures!C930</f>
        <v>0</v>
      </c>
      <c r="C930" s="88">
        <f>Factures!F930</f>
        <v>0</v>
      </c>
      <c r="D930" s="89">
        <f>Factures!N930</f>
        <v>0</v>
      </c>
      <c r="E930" s="90">
        <f>Factures!O930</f>
        <v>0</v>
      </c>
    </row>
    <row r="931" ht="12.75" hidden="1" spans="1:5">
      <c r="A931" s="86" t="str">
        <f>IF(Factures!A931=0,"",Factures!A931&amp;" • "&amp;Factures!B931&amp;" ("&amp;Factures!E931&amp;" T"&amp;Factures!P931&amp;")")</f>
        <v/>
      </c>
      <c r="B931" s="87">
        <f>Factures!C931</f>
        <v>0</v>
      </c>
      <c r="C931" s="88">
        <f>Factures!F931</f>
        <v>0</v>
      </c>
      <c r="D931" s="89">
        <f>Factures!N931</f>
        <v>0</v>
      </c>
      <c r="E931" s="90">
        <f>Factures!O931</f>
        <v>0</v>
      </c>
    </row>
    <row r="932" ht="12.75" hidden="1" spans="1:5">
      <c r="A932" s="86" t="str">
        <f>IF(Factures!A932=0,"",Factures!A932&amp;" • "&amp;Factures!B932&amp;" ("&amp;Factures!E932&amp;" T"&amp;Factures!P932&amp;")")</f>
        <v/>
      </c>
      <c r="B932" s="87">
        <f>Factures!C932</f>
        <v>0</v>
      </c>
      <c r="C932" s="88">
        <f>Factures!F932</f>
        <v>0</v>
      </c>
      <c r="D932" s="89">
        <f>Factures!N932</f>
        <v>0</v>
      </c>
      <c r="E932" s="90">
        <f>Factures!O932</f>
        <v>0</v>
      </c>
    </row>
    <row r="933" ht="12.75" hidden="1" spans="1:5">
      <c r="A933" s="86" t="str">
        <f>IF(Factures!A933=0,"",Factures!A933&amp;" • "&amp;Factures!B933&amp;" ("&amp;Factures!E933&amp;" T"&amp;Factures!P933&amp;")")</f>
        <v/>
      </c>
      <c r="B933" s="87">
        <f>Factures!C933</f>
        <v>0</v>
      </c>
      <c r="C933" s="88">
        <f>Factures!F933</f>
        <v>0</v>
      </c>
      <c r="D933" s="89">
        <f>Factures!N933</f>
        <v>0</v>
      </c>
      <c r="E933" s="90">
        <f>Factures!O933</f>
        <v>0</v>
      </c>
    </row>
    <row r="934" ht="12.75" hidden="1" spans="1:5">
      <c r="A934" s="86" t="str">
        <f>IF(Factures!A934=0,"",Factures!A934&amp;" • "&amp;Factures!B934&amp;" ("&amp;Factures!E934&amp;" T"&amp;Factures!P934&amp;")")</f>
        <v/>
      </c>
      <c r="B934" s="87">
        <f>Factures!C934</f>
        <v>0</v>
      </c>
      <c r="C934" s="88">
        <f>Factures!F934</f>
        <v>0</v>
      </c>
      <c r="D934" s="89">
        <f>Factures!N934</f>
        <v>0</v>
      </c>
      <c r="E934" s="90">
        <f>Factures!O934</f>
        <v>0</v>
      </c>
    </row>
    <row r="935" ht="12.75" hidden="1" spans="1:5">
      <c r="A935" s="86" t="str">
        <f>IF(Factures!A935=0,"",Factures!A935&amp;" • "&amp;Factures!B935&amp;" ("&amp;Factures!E935&amp;" T"&amp;Factures!P935&amp;")")</f>
        <v/>
      </c>
      <c r="B935" s="87">
        <f>Factures!C935</f>
        <v>0</v>
      </c>
      <c r="C935" s="88">
        <f>Factures!F935</f>
        <v>0</v>
      </c>
      <c r="D935" s="89">
        <f>Factures!N935</f>
        <v>0</v>
      </c>
      <c r="E935" s="90">
        <f>Factures!O935</f>
        <v>0</v>
      </c>
    </row>
    <row r="936" ht="12.75" hidden="1" spans="1:5">
      <c r="A936" s="86" t="str">
        <f>IF(Factures!A936=0,"",Factures!A936&amp;" • "&amp;Factures!B936&amp;" ("&amp;Factures!E936&amp;" T"&amp;Factures!P936&amp;")")</f>
        <v/>
      </c>
      <c r="B936" s="87">
        <f>Factures!C936</f>
        <v>0</v>
      </c>
      <c r="C936" s="88">
        <f>Factures!F936</f>
        <v>0</v>
      </c>
      <c r="D936" s="89">
        <f>Factures!N936</f>
        <v>0</v>
      </c>
      <c r="E936" s="90">
        <f>Factures!O936</f>
        <v>0</v>
      </c>
    </row>
    <row r="937" ht="12.75" hidden="1" spans="1:5">
      <c r="A937" s="86" t="str">
        <f>IF(Factures!A937=0,"",Factures!A937&amp;" • "&amp;Factures!B937&amp;" ("&amp;Factures!E937&amp;" T"&amp;Factures!P937&amp;")")</f>
        <v/>
      </c>
      <c r="B937" s="87">
        <f>Factures!C937</f>
        <v>0</v>
      </c>
      <c r="C937" s="88">
        <f>Factures!F937</f>
        <v>0</v>
      </c>
      <c r="D937" s="89">
        <f>Factures!N937</f>
        <v>0</v>
      </c>
      <c r="E937" s="90">
        <f>Factures!O937</f>
        <v>0</v>
      </c>
    </row>
    <row r="938" ht="12.75" hidden="1" spans="1:5">
      <c r="A938" s="86" t="str">
        <f>IF(Factures!A938=0,"",Factures!A938&amp;" • "&amp;Factures!B938&amp;" ("&amp;Factures!E938&amp;" T"&amp;Factures!P938&amp;")")</f>
        <v/>
      </c>
      <c r="B938" s="87">
        <f>Factures!C938</f>
        <v>0</v>
      </c>
      <c r="C938" s="88">
        <f>Factures!F938</f>
        <v>0</v>
      </c>
      <c r="D938" s="89">
        <f>Factures!N938</f>
        <v>0</v>
      </c>
      <c r="E938" s="90">
        <f>Factures!O938</f>
        <v>0</v>
      </c>
    </row>
    <row r="939" ht="12.75" hidden="1" spans="1:5">
      <c r="A939" s="86" t="str">
        <f>IF(Factures!A939=0,"",Factures!A939&amp;" • "&amp;Factures!B939&amp;" ("&amp;Factures!E939&amp;" T"&amp;Factures!P939&amp;")")</f>
        <v/>
      </c>
      <c r="B939" s="87">
        <f>Factures!C939</f>
        <v>0</v>
      </c>
      <c r="C939" s="88">
        <f>Factures!F939</f>
        <v>0</v>
      </c>
      <c r="D939" s="89">
        <f>Factures!N939</f>
        <v>0</v>
      </c>
      <c r="E939" s="90">
        <f>Factures!O939</f>
        <v>0</v>
      </c>
    </row>
    <row r="940" ht="12.75" hidden="1" spans="1:5">
      <c r="A940" s="86" t="str">
        <f>IF(Factures!A940=0,"",Factures!A940&amp;" • "&amp;Factures!B940&amp;" ("&amp;Factures!E940&amp;" T"&amp;Factures!P940&amp;")")</f>
        <v/>
      </c>
      <c r="B940" s="87">
        <f>Factures!C940</f>
        <v>0</v>
      </c>
      <c r="C940" s="88">
        <f>Factures!F940</f>
        <v>0</v>
      </c>
      <c r="D940" s="89">
        <f>Factures!N940</f>
        <v>0</v>
      </c>
      <c r="E940" s="90">
        <f>Factures!O940</f>
        <v>0</v>
      </c>
    </row>
    <row r="941" ht="12.75" hidden="1" spans="1:5">
      <c r="A941" s="86" t="str">
        <f>IF(Factures!A941=0,"",Factures!A941&amp;" • "&amp;Factures!B941&amp;" ("&amp;Factures!E941&amp;" T"&amp;Factures!P941&amp;")")</f>
        <v/>
      </c>
      <c r="B941" s="87">
        <f>Factures!C941</f>
        <v>0</v>
      </c>
      <c r="C941" s="88">
        <f>Factures!F941</f>
        <v>0</v>
      </c>
      <c r="D941" s="89">
        <f>Factures!N941</f>
        <v>0</v>
      </c>
      <c r="E941" s="90">
        <f>Factures!O941</f>
        <v>0</v>
      </c>
    </row>
    <row r="942" ht="12.75" hidden="1" spans="1:5">
      <c r="A942" s="86" t="str">
        <f>IF(Factures!A942=0,"",Factures!A942&amp;" • "&amp;Factures!B942&amp;" ("&amp;Factures!E942&amp;" T"&amp;Factures!P942&amp;")")</f>
        <v/>
      </c>
      <c r="B942" s="87">
        <f>Factures!C942</f>
        <v>0</v>
      </c>
      <c r="C942" s="88">
        <f>Factures!F942</f>
        <v>0</v>
      </c>
      <c r="D942" s="89">
        <f>Factures!N942</f>
        <v>0</v>
      </c>
      <c r="E942" s="90">
        <f>Factures!O942</f>
        <v>0</v>
      </c>
    </row>
    <row r="943" ht="12.75" hidden="1" spans="1:5">
      <c r="A943" s="86" t="str">
        <f>IF(Factures!A943=0,"",Factures!A943&amp;" • "&amp;Factures!B943&amp;" ("&amp;Factures!E943&amp;" T"&amp;Factures!P943&amp;")")</f>
        <v/>
      </c>
      <c r="B943" s="87">
        <f>Factures!C943</f>
        <v>0</v>
      </c>
      <c r="C943" s="88">
        <f>Factures!F943</f>
        <v>0</v>
      </c>
      <c r="D943" s="89">
        <f>Factures!N943</f>
        <v>0</v>
      </c>
      <c r="E943" s="90">
        <f>Factures!O943</f>
        <v>0</v>
      </c>
    </row>
    <row r="944" ht="12.75" hidden="1" spans="1:5">
      <c r="A944" s="86" t="str">
        <f>IF(Factures!A944=0,"",Factures!A944&amp;" • "&amp;Factures!B944&amp;" ("&amp;Factures!E944&amp;" T"&amp;Factures!P944&amp;")")</f>
        <v/>
      </c>
      <c r="B944" s="87">
        <f>Factures!C944</f>
        <v>0</v>
      </c>
      <c r="C944" s="88">
        <f>Factures!F944</f>
        <v>0</v>
      </c>
      <c r="D944" s="89">
        <f>Factures!N944</f>
        <v>0</v>
      </c>
      <c r="E944" s="90">
        <f>Factures!O944</f>
        <v>0</v>
      </c>
    </row>
    <row r="945" ht="12.75" hidden="1" spans="1:5">
      <c r="A945" s="86" t="str">
        <f>IF(Factures!A945=0,"",Factures!A945&amp;" • "&amp;Factures!B945&amp;" ("&amp;Factures!E945&amp;" T"&amp;Factures!P945&amp;")")</f>
        <v/>
      </c>
      <c r="B945" s="87">
        <f>Factures!C945</f>
        <v>0</v>
      </c>
      <c r="C945" s="88">
        <f>Factures!F945</f>
        <v>0</v>
      </c>
      <c r="D945" s="89">
        <f>Factures!N945</f>
        <v>0</v>
      </c>
      <c r="E945" s="90">
        <f>Factures!O945</f>
        <v>0</v>
      </c>
    </row>
    <row r="946" ht="12.75" hidden="1" spans="1:5">
      <c r="A946" s="86" t="str">
        <f>IF(Factures!A946=0,"",Factures!A946&amp;" • "&amp;Factures!B946&amp;" ("&amp;Factures!E946&amp;" T"&amp;Factures!P946&amp;")")</f>
        <v/>
      </c>
      <c r="B946" s="87">
        <f>Factures!C946</f>
        <v>0</v>
      </c>
      <c r="C946" s="88">
        <f>Factures!F946</f>
        <v>0</v>
      </c>
      <c r="D946" s="89">
        <f>Factures!N946</f>
        <v>0</v>
      </c>
      <c r="E946" s="90">
        <f>Factures!O946</f>
        <v>0</v>
      </c>
    </row>
    <row r="947" ht="12.75" hidden="1" spans="1:5">
      <c r="A947" s="86" t="str">
        <f>IF(Factures!A947=0,"",Factures!A947&amp;" • "&amp;Factures!B947&amp;" ("&amp;Factures!E947&amp;" T"&amp;Factures!P947&amp;")")</f>
        <v/>
      </c>
      <c r="B947" s="87">
        <f>Factures!C947</f>
        <v>0</v>
      </c>
      <c r="C947" s="88">
        <f>Factures!F947</f>
        <v>0</v>
      </c>
      <c r="D947" s="89">
        <f>Factures!N947</f>
        <v>0</v>
      </c>
      <c r="E947" s="90">
        <f>Factures!O947</f>
        <v>0</v>
      </c>
    </row>
    <row r="948" ht="12.75" hidden="1" spans="1:5">
      <c r="A948" s="86" t="str">
        <f>IF(Factures!A948=0,"",Factures!A948&amp;" • "&amp;Factures!B948&amp;" ("&amp;Factures!E948&amp;" T"&amp;Factures!P948&amp;")")</f>
        <v/>
      </c>
      <c r="B948" s="87">
        <f>Factures!C948</f>
        <v>0</v>
      </c>
      <c r="C948" s="88">
        <f>Factures!F948</f>
        <v>0</v>
      </c>
      <c r="D948" s="89">
        <f>Factures!N948</f>
        <v>0</v>
      </c>
      <c r="E948" s="90">
        <f>Factures!O948</f>
        <v>0</v>
      </c>
    </row>
    <row r="949" ht="12.75" hidden="1" spans="1:5">
      <c r="A949" s="86" t="str">
        <f>IF(Factures!A949=0,"",Factures!A949&amp;" • "&amp;Factures!B949&amp;" ("&amp;Factures!E949&amp;" T"&amp;Factures!P949&amp;")")</f>
        <v/>
      </c>
      <c r="B949" s="87">
        <f>Factures!C949</f>
        <v>0</v>
      </c>
      <c r="C949" s="88">
        <f>Factures!F949</f>
        <v>0</v>
      </c>
      <c r="D949" s="89">
        <f>Factures!N949</f>
        <v>0</v>
      </c>
      <c r="E949" s="90">
        <f>Factures!O949</f>
        <v>0</v>
      </c>
    </row>
    <row r="950" ht="12.75" hidden="1" spans="1:5">
      <c r="A950" s="86" t="str">
        <f>IF(Factures!A950=0,"",Factures!A950&amp;" • "&amp;Factures!B950&amp;" ("&amp;Factures!E950&amp;" T"&amp;Factures!P950&amp;")")</f>
        <v/>
      </c>
      <c r="B950" s="87">
        <f>Factures!C950</f>
        <v>0</v>
      </c>
      <c r="C950" s="88">
        <f>Factures!F950</f>
        <v>0</v>
      </c>
      <c r="D950" s="89">
        <f>Factures!N950</f>
        <v>0</v>
      </c>
      <c r="E950" s="90">
        <f>Factures!O950</f>
        <v>0</v>
      </c>
    </row>
    <row r="951" ht="12.75" hidden="1" spans="1:5">
      <c r="A951" s="86" t="str">
        <f>IF(Factures!A951=0,"",Factures!A951&amp;" • "&amp;Factures!B951&amp;" ("&amp;Factures!E951&amp;" T"&amp;Factures!P951&amp;")")</f>
        <v/>
      </c>
      <c r="B951" s="87">
        <f>Factures!C951</f>
        <v>0</v>
      </c>
      <c r="C951" s="88">
        <f>Factures!F951</f>
        <v>0</v>
      </c>
      <c r="D951" s="89">
        <f>Factures!N951</f>
        <v>0</v>
      </c>
      <c r="E951" s="90">
        <f>Factures!O951</f>
        <v>0</v>
      </c>
    </row>
    <row r="952" ht="12.75" hidden="1" spans="1:5">
      <c r="A952" s="86" t="str">
        <f>IF(Factures!A952=0,"",Factures!A952&amp;" • "&amp;Factures!B952&amp;" ("&amp;Factures!E952&amp;" T"&amp;Factures!P952&amp;")")</f>
        <v/>
      </c>
      <c r="B952" s="87">
        <f>Factures!C952</f>
        <v>0</v>
      </c>
      <c r="C952" s="88">
        <f>Factures!F952</f>
        <v>0</v>
      </c>
      <c r="D952" s="89">
        <f>Factures!N952</f>
        <v>0</v>
      </c>
      <c r="E952" s="90">
        <f>Factures!O952</f>
        <v>0</v>
      </c>
    </row>
    <row r="953" ht="12.75" hidden="1" spans="1:5">
      <c r="A953" s="86" t="str">
        <f>IF(Factures!A953=0,"",Factures!A953&amp;" • "&amp;Factures!B953&amp;" ("&amp;Factures!E953&amp;" T"&amp;Factures!P953&amp;")")</f>
        <v/>
      </c>
      <c r="B953" s="87">
        <f>Factures!C953</f>
        <v>0</v>
      </c>
      <c r="C953" s="88">
        <f>Factures!F953</f>
        <v>0</v>
      </c>
      <c r="D953" s="89">
        <f>Factures!N953</f>
        <v>0</v>
      </c>
      <c r="E953" s="90">
        <f>Factures!O953</f>
        <v>0</v>
      </c>
    </row>
    <row r="954" ht="12.75" hidden="1" spans="1:5">
      <c r="A954" s="86" t="str">
        <f>IF(Factures!A954=0,"",Factures!A954&amp;" • "&amp;Factures!B954&amp;" ("&amp;Factures!E954&amp;" T"&amp;Factures!P954&amp;")")</f>
        <v/>
      </c>
      <c r="B954" s="87">
        <f>Factures!C954</f>
        <v>0</v>
      </c>
      <c r="C954" s="88">
        <f>Factures!F954</f>
        <v>0</v>
      </c>
      <c r="D954" s="89">
        <f>Factures!N954</f>
        <v>0</v>
      </c>
      <c r="E954" s="90">
        <f>Factures!O954</f>
        <v>0</v>
      </c>
    </row>
    <row r="955" ht="12.75" hidden="1" spans="1:5">
      <c r="A955" s="86" t="str">
        <f>IF(Factures!A955=0,"",Factures!A955&amp;" • "&amp;Factures!B955&amp;" ("&amp;Factures!E955&amp;" T"&amp;Factures!P955&amp;")")</f>
        <v/>
      </c>
      <c r="B955" s="87">
        <f>Factures!C955</f>
        <v>0</v>
      </c>
      <c r="C955" s="88">
        <f>Factures!F955</f>
        <v>0</v>
      </c>
      <c r="D955" s="89">
        <f>Factures!N955</f>
        <v>0</v>
      </c>
      <c r="E955" s="90">
        <f>Factures!O955</f>
        <v>0</v>
      </c>
    </row>
    <row r="956" ht="12.75" hidden="1" spans="1:5">
      <c r="A956" s="86" t="str">
        <f>IF(Factures!A956=0,"",Factures!A956&amp;" • "&amp;Factures!B956&amp;" ("&amp;Factures!E956&amp;" T"&amp;Factures!P956&amp;")")</f>
        <v/>
      </c>
      <c r="B956" s="87">
        <f>Factures!C956</f>
        <v>0</v>
      </c>
      <c r="C956" s="88">
        <f>Factures!F956</f>
        <v>0</v>
      </c>
      <c r="D956" s="89">
        <f>Factures!N956</f>
        <v>0</v>
      </c>
      <c r="E956" s="90">
        <f>Factures!O956</f>
        <v>0</v>
      </c>
    </row>
    <row r="957" ht="12.75" hidden="1" spans="1:5">
      <c r="A957" s="86" t="str">
        <f>IF(Factures!A957=0,"",Factures!A957&amp;" • "&amp;Factures!B957&amp;" ("&amp;Factures!E957&amp;" T"&amp;Factures!P957&amp;")")</f>
        <v/>
      </c>
      <c r="B957" s="87">
        <f>Factures!C957</f>
        <v>0</v>
      </c>
      <c r="C957" s="88">
        <f>Factures!F957</f>
        <v>0</v>
      </c>
      <c r="D957" s="89">
        <f>Factures!N957</f>
        <v>0</v>
      </c>
      <c r="E957" s="90">
        <f>Factures!O957</f>
        <v>0</v>
      </c>
    </row>
    <row r="958" ht="12.75" hidden="1" spans="1:5">
      <c r="A958" s="86" t="str">
        <f>IF(Factures!A958=0,"",Factures!A958&amp;" • "&amp;Factures!B958&amp;" ("&amp;Factures!E958&amp;" T"&amp;Factures!P958&amp;")")</f>
        <v/>
      </c>
      <c r="B958" s="87">
        <f>Factures!C958</f>
        <v>0</v>
      </c>
      <c r="C958" s="88">
        <f>Factures!F958</f>
        <v>0</v>
      </c>
      <c r="D958" s="89">
        <f>Factures!N958</f>
        <v>0</v>
      </c>
      <c r="E958" s="90">
        <f>Factures!O958</f>
        <v>0</v>
      </c>
    </row>
    <row r="959" ht="12.75" hidden="1" spans="1:5">
      <c r="A959" s="86" t="str">
        <f>IF(Factures!A959=0,"",Factures!A959&amp;" • "&amp;Factures!B959&amp;" ("&amp;Factures!E959&amp;" T"&amp;Factures!P959&amp;")")</f>
        <v/>
      </c>
      <c r="B959" s="87">
        <f>Factures!C959</f>
        <v>0</v>
      </c>
      <c r="C959" s="88">
        <f>Factures!F959</f>
        <v>0</v>
      </c>
      <c r="D959" s="89">
        <f>Factures!N959</f>
        <v>0</v>
      </c>
      <c r="E959" s="90">
        <f>Factures!O959</f>
        <v>0</v>
      </c>
    </row>
    <row r="960" ht="12.75" hidden="1" spans="1:5">
      <c r="A960" s="86" t="str">
        <f>IF(Factures!A960=0,"",Factures!A960&amp;" • "&amp;Factures!B960&amp;" ("&amp;Factures!E960&amp;" T"&amp;Factures!P960&amp;")")</f>
        <v/>
      </c>
      <c r="B960" s="87">
        <f>Factures!C960</f>
        <v>0</v>
      </c>
      <c r="C960" s="88">
        <f>Factures!F960</f>
        <v>0</v>
      </c>
      <c r="D960" s="89">
        <f>Factures!N960</f>
        <v>0</v>
      </c>
      <c r="E960" s="90">
        <f>Factures!O960</f>
        <v>0</v>
      </c>
    </row>
    <row r="961" ht="12.75" hidden="1" spans="1:5">
      <c r="A961" s="86" t="str">
        <f>IF(Factures!A961=0,"",Factures!A961&amp;" • "&amp;Factures!B961&amp;" ("&amp;Factures!E961&amp;" T"&amp;Factures!P961&amp;")")</f>
        <v/>
      </c>
      <c r="B961" s="87">
        <f>Factures!C961</f>
        <v>0</v>
      </c>
      <c r="C961" s="88">
        <f>Factures!F961</f>
        <v>0</v>
      </c>
      <c r="D961" s="89">
        <f>Factures!N961</f>
        <v>0</v>
      </c>
      <c r="E961" s="90">
        <f>Factures!O961</f>
        <v>0</v>
      </c>
    </row>
    <row r="962" ht="12.75" hidden="1" spans="1:5">
      <c r="A962" s="86" t="str">
        <f>IF(Factures!A962=0,"",Factures!A962&amp;" • "&amp;Factures!B962&amp;" ("&amp;Factures!E962&amp;" T"&amp;Factures!P962&amp;")")</f>
        <v/>
      </c>
      <c r="B962" s="87">
        <f>Factures!C962</f>
        <v>0</v>
      </c>
      <c r="C962" s="88">
        <f>Factures!F962</f>
        <v>0</v>
      </c>
      <c r="D962" s="89">
        <f>Factures!N962</f>
        <v>0</v>
      </c>
      <c r="E962" s="90">
        <f>Factures!O962</f>
        <v>0</v>
      </c>
    </row>
    <row r="963" ht="12.75" hidden="1" spans="1:5">
      <c r="A963" s="86" t="str">
        <f>IF(Factures!A963=0,"",Factures!A963&amp;" • "&amp;Factures!B963&amp;" ("&amp;Factures!E963&amp;" T"&amp;Factures!P963&amp;")")</f>
        <v/>
      </c>
      <c r="B963" s="87">
        <f>Factures!C963</f>
        <v>0</v>
      </c>
      <c r="C963" s="88">
        <f>Factures!F963</f>
        <v>0</v>
      </c>
      <c r="D963" s="89">
        <f>Factures!N963</f>
        <v>0</v>
      </c>
      <c r="E963" s="90">
        <f>Factures!O963</f>
        <v>0</v>
      </c>
    </row>
    <row r="964" ht="12.75" hidden="1" spans="1:5">
      <c r="A964" s="86" t="str">
        <f>IF(Factures!A964=0,"",Factures!A964&amp;" • "&amp;Factures!B964&amp;" ("&amp;Factures!E964&amp;" T"&amp;Factures!P964&amp;")")</f>
        <v/>
      </c>
      <c r="B964" s="87">
        <f>Factures!C964</f>
        <v>0</v>
      </c>
      <c r="C964" s="88">
        <f>Factures!F964</f>
        <v>0</v>
      </c>
      <c r="D964" s="89">
        <f>Factures!N964</f>
        <v>0</v>
      </c>
      <c r="E964" s="90">
        <f>Factures!O964</f>
        <v>0</v>
      </c>
    </row>
    <row r="965" ht="12.75" hidden="1" spans="1:5">
      <c r="A965" s="86" t="str">
        <f>IF(Factures!A965=0,"",Factures!A965&amp;" • "&amp;Factures!B965&amp;" ("&amp;Factures!E965&amp;" T"&amp;Factures!P965&amp;")")</f>
        <v/>
      </c>
      <c r="B965" s="87">
        <f>Factures!C965</f>
        <v>0</v>
      </c>
      <c r="C965" s="88">
        <f>Factures!F965</f>
        <v>0</v>
      </c>
      <c r="D965" s="89">
        <f>Factures!N965</f>
        <v>0</v>
      </c>
      <c r="E965" s="90">
        <f>Factures!O965</f>
        <v>0</v>
      </c>
    </row>
    <row r="966" ht="12.75" hidden="1" spans="1:5">
      <c r="A966" s="86" t="str">
        <f>IF(Factures!A966=0,"",Factures!A966&amp;" • "&amp;Factures!B966&amp;" ("&amp;Factures!E966&amp;" T"&amp;Factures!P966&amp;")")</f>
        <v/>
      </c>
      <c r="B966" s="87">
        <f>Factures!C966</f>
        <v>0</v>
      </c>
      <c r="C966" s="88">
        <f>Factures!F966</f>
        <v>0</v>
      </c>
      <c r="D966" s="89">
        <f>Factures!N966</f>
        <v>0</v>
      </c>
      <c r="E966" s="90">
        <f>Factures!O966</f>
        <v>0</v>
      </c>
    </row>
    <row r="967" ht="12.75" hidden="1" spans="1:5">
      <c r="A967" s="86" t="str">
        <f>IF(Factures!A967=0,"",Factures!A967&amp;" • "&amp;Factures!B967&amp;" ("&amp;Factures!E967&amp;" T"&amp;Factures!P967&amp;")")</f>
        <v/>
      </c>
      <c r="B967" s="87">
        <f>Factures!C967</f>
        <v>0</v>
      </c>
      <c r="C967" s="88">
        <f>Factures!F967</f>
        <v>0</v>
      </c>
      <c r="D967" s="89">
        <f>Factures!N967</f>
        <v>0</v>
      </c>
      <c r="E967" s="90">
        <f>Factures!O967</f>
        <v>0</v>
      </c>
    </row>
    <row r="968" ht="12.75" hidden="1" spans="1:5">
      <c r="A968" s="86" t="str">
        <f>IF(Factures!A968=0,"",Factures!A968&amp;" • "&amp;Factures!B968&amp;" ("&amp;Factures!E968&amp;" T"&amp;Factures!P968&amp;")")</f>
        <v/>
      </c>
      <c r="B968" s="87">
        <f>Factures!C968</f>
        <v>0</v>
      </c>
      <c r="C968" s="88">
        <f>Factures!F968</f>
        <v>0</v>
      </c>
      <c r="D968" s="89">
        <f>Factures!N968</f>
        <v>0</v>
      </c>
      <c r="E968" s="90">
        <f>Factures!O968</f>
        <v>0</v>
      </c>
    </row>
    <row r="969" ht="12.75" hidden="1" spans="1:5">
      <c r="A969" s="86" t="str">
        <f>IF(Factures!A969=0,"",Factures!A969&amp;" • "&amp;Factures!B969&amp;" ("&amp;Factures!E969&amp;" T"&amp;Factures!P969&amp;")")</f>
        <v/>
      </c>
      <c r="B969" s="87">
        <f>Factures!C969</f>
        <v>0</v>
      </c>
      <c r="C969" s="88">
        <f>Factures!F969</f>
        <v>0</v>
      </c>
      <c r="D969" s="89">
        <f>Factures!N969</f>
        <v>0</v>
      </c>
      <c r="E969" s="90">
        <f>Factures!O969</f>
        <v>0</v>
      </c>
    </row>
    <row r="970" ht="12.75" hidden="1" spans="1:5">
      <c r="A970" s="86" t="str">
        <f>IF(Factures!A970=0,"",Factures!A970&amp;" • "&amp;Factures!B970&amp;" ("&amp;Factures!E970&amp;" T"&amp;Factures!P970&amp;")")</f>
        <v/>
      </c>
      <c r="B970" s="87">
        <f>Factures!C970</f>
        <v>0</v>
      </c>
      <c r="C970" s="88">
        <f>Factures!F970</f>
        <v>0</v>
      </c>
      <c r="D970" s="89">
        <f>Factures!N970</f>
        <v>0</v>
      </c>
      <c r="E970" s="90">
        <f>Factures!O970</f>
        <v>0</v>
      </c>
    </row>
    <row r="971" ht="12.75" hidden="1" spans="1:5">
      <c r="A971" s="86" t="str">
        <f>IF(Factures!A971=0,"",Factures!A971&amp;" • "&amp;Factures!B971&amp;" ("&amp;Factures!E971&amp;" T"&amp;Factures!P971&amp;")")</f>
        <v/>
      </c>
      <c r="B971" s="87">
        <f>Factures!C971</f>
        <v>0</v>
      </c>
      <c r="C971" s="88">
        <f>Factures!F971</f>
        <v>0</v>
      </c>
      <c r="D971" s="89">
        <f>Factures!N971</f>
        <v>0</v>
      </c>
      <c r="E971" s="90">
        <f>Factures!O971</f>
        <v>0</v>
      </c>
    </row>
    <row r="972" ht="12.75" hidden="1" spans="1:5">
      <c r="A972" s="86" t="str">
        <f>IF(Factures!A972=0,"",Factures!A972&amp;" • "&amp;Factures!B972&amp;" ("&amp;Factures!E972&amp;" T"&amp;Factures!P972&amp;")")</f>
        <v/>
      </c>
      <c r="B972" s="87">
        <f>Factures!C972</f>
        <v>0</v>
      </c>
      <c r="C972" s="88">
        <f>Factures!F972</f>
        <v>0</v>
      </c>
      <c r="D972" s="89">
        <f>Factures!N972</f>
        <v>0</v>
      </c>
      <c r="E972" s="90">
        <f>Factures!O972</f>
        <v>0</v>
      </c>
    </row>
    <row r="973" ht="12.75" hidden="1" spans="1:5">
      <c r="A973" s="86" t="str">
        <f>IF(Factures!A973=0,"",Factures!A973&amp;" • "&amp;Factures!B973&amp;" ("&amp;Factures!E973&amp;" T"&amp;Factures!P973&amp;")")</f>
        <v/>
      </c>
      <c r="B973" s="87">
        <f>Factures!C973</f>
        <v>0</v>
      </c>
      <c r="C973" s="88">
        <f>Factures!F973</f>
        <v>0</v>
      </c>
      <c r="D973" s="89">
        <f>Factures!N973</f>
        <v>0</v>
      </c>
      <c r="E973" s="90">
        <f>Factures!O973</f>
        <v>0</v>
      </c>
    </row>
    <row r="974" ht="12.75" hidden="1" spans="1:5">
      <c r="A974" s="86" t="str">
        <f>IF(Factures!A974=0,"",Factures!A974&amp;" • "&amp;Factures!B974&amp;" ("&amp;Factures!E974&amp;" T"&amp;Factures!P974&amp;")")</f>
        <v/>
      </c>
      <c r="B974" s="87">
        <f>Factures!C974</f>
        <v>0</v>
      </c>
      <c r="C974" s="88">
        <f>Factures!F974</f>
        <v>0</v>
      </c>
      <c r="D974" s="89">
        <f>Factures!N974</f>
        <v>0</v>
      </c>
      <c r="E974" s="90">
        <f>Factures!O974</f>
        <v>0</v>
      </c>
    </row>
    <row r="975" ht="12.75" hidden="1" spans="1:5">
      <c r="A975" s="86" t="str">
        <f>IF(Factures!A975=0,"",Factures!A975&amp;" • "&amp;Factures!B975&amp;" ("&amp;Factures!E975&amp;" T"&amp;Factures!P975&amp;")")</f>
        <v/>
      </c>
      <c r="B975" s="87">
        <f>Factures!C975</f>
        <v>0</v>
      </c>
      <c r="C975" s="88">
        <f>Factures!F975</f>
        <v>0</v>
      </c>
      <c r="D975" s="89">
        <f>Factures!N975</f>
        <v>0</v>
      </c>
      <c r="E975" s="90">
        <f>Factures!O975</f>
        <v>0</v>
      </c>
    </row>
    <row r="976" ht="12.75" hidden="1" spans="1:5">
      <c r="A976" s="86" t="str">
        <f>IF(Factures!A976=0,"",Factures!A976&amp;" • "&amp;Factures!B976&amp;" ("&amp;Factures!E976&amp;" T"&amp;Factures!P976&amp;")")</f>
        <v/>
      </c>
      <c r="B976" s="87">
        <f>Factures!C976</f>
        <v>0</v>
      </c>
      <c r="C976" s="88">
        <f>Factures!F976</f>
        <v>0</v>
      </c>
      <c r="D976" s="89">
        <f>Factures!N976</f>
        <v>0</v>
      </c>
      <c r="E976" s="90">
        <f>Factures!O976</f>
        <v>0</v>
      </c>
    </row>
    <row r="977" ht="12.75" hidden="1" spans="1:5">
      <c r="A977" s="86" t="str">
        <f>IF(Factures!A977=0,"",Factures!A977&amp;" • "&amp;Factures!B977&amp;" ("&amp;Factures!E977&amp;" T"&amp;Factures!P977&amp;")")</f>
        <v/>
      </c>
      <c r="B977" s="87">
        <f>Factures!C977</f>
        <v>0</v>
      </c>
      <c r="C977" s="88">
        <f>Factures!F977</f>
        <v>0</v>
      </c>
      <c r="D977" s="89">
        <f>Factures!N977</f>
        <v>0</v>
      </c>
      <c r="E977" s="90">
        <f>Factures!O977</f>
        <v>0</v>
      </c>
    </row>
    <row r="978" ht="12.75" hidden="1" spans="1:5">
      <c r="A978" s="86" t="str">
        <f>IF(Factures!A978=0,"",Factures!A978&amp;" • "&amp;Factures!B978&amp;" ("&amp;Factures!E978&amp;" T"&amp;Factures!P978&amp;")")</f>
        <v/>
      </c>
      <c r="B978" s="87">
        <f>Factures!C978</f>
        <v>0</v>
      </c>
      <c r="C978" s="88">
        <f>Factures!F978</f>
        <v>0</v>
      </c>
      <c r="D978" s="89">
        <f>Factures!N978</f>
        <v>0</v>
      </c>
      <c r="E978" s="90">
        <f>Factures!O978</f>
        <v>0</v>
      </c>
    </row>
    <row r="979" ht="12.75" hidden="1" spans="1:5">
      <c r="A979" s="86" t="str">
        <f>IF(Factures!A979=0,"",Factures!A979&amp;" • "&amp;Factures!B979&amp;" ("&amp;Factures!E979&amp;" T"&amp;Factures!P979&amp;")")</f>
        <v/>
      </c>
      <c r="B979" s="87">
        <f>Factures!C979</f>
        <v>0</v>
      </c>
      <c r="C979" s="88">
        <f>Factures!F979</f>
        <v>0</v>
      </c>
      <c r="D979" s="89">
        <f>Factures!N979</f>
        <v>0</v>
      </c>
      <c r="E979" s="90">
        <f>Factures!O979</f>
        <v>0</v>
      </c>
    </row>
    <row r="980" ht="12.75" hidden="1" spans="1:5">
      <c r="A980" s="86" t="str">
        <f>IF(Factures!A980=0,"",Factures!A980&amp;" • "&amp;Factures!B980&amp;" ("&amp;Factures!E980&amp;" T"&amp;Factures!P980&amp;")")</f>
        <v/>
      </c>
      <c r="B980" s="87">
        <f>Factures!C980</f>
        <v>0</v>
      </c>
      <c r="C980" s="88">
        <f>Factures!F980</f>
        <v>0</v>
      </c>
      <c r="D980" s="89">
        <f>Factures!N980</f>
        <v>0</v>
      </c>
      <c r="E980" s="90">
        <f>Factures!O980</f>
        <v>0</v>
      </c>
    </row>
    <row r="981" ht="12.75" hidden="1" spans="1:5">
      <c r="A981" s="86" t="str">
        <f>IF(Factures!A981=0,"",Factures!A981&amp;" • "&amp;Factures!B981&amp;" ("&amp;Factures!E981&amp;" T"&amp;Factures!P981&amp;")")</f>
        <v/>
      </c>
      <c r="B981" s="87">
        <f>Factures!C981</f>
        <v>0</v>
      </c>
      <c r="C981" s="88">
        <f>Factures!F981</f>
        <v>0</v>
      </c>
      <c r="D981" s="89">
        <f>Factures!N981</f>
        <v>0</v>
      </c>
      <c r="E981" s="90">
        <f>Factures!O981</f>
        <v>0</v>
      </c>
    </row>
    <row r="982" ht="12.75" hidden="1" spans="1:5">
      <c r="A982" s="86" t="str">
        <f>IF(Factures!A982=0,"",Factures!A982&amp;" • "&amp;Factures!B982&amp;" ("&amp;Factures!E982&amp;" T"&amp;Factures!P982&amp;")")</f>
        <v/>
      </c>
      <c r="B982" s="87">
        <f>Factures!C982</f>
        <v>0</v>
      </c>
      <c r="C982" s="88">
        <f>Factures!F982</f>
        <v>0</v>
      </c>
      <c r="D982" s="89">
        <f>Factures!N982</f>
        <v>0</v>
      </c>
      <c r="E982" s="90">
        <f>Factures!O982</f>
        <v>0</v>
      </c>
    </row>
    <row r="983" ht="12.75" hidden="1" spans="1:5">
      <c r="A983" s="86" t="str">
        <f>IF(Factures!A983=0,"",Factures!A983&amp;" • "&amp;Factures!B983&amp;" ("&amp;Factures!E983&amp;" T"&amp;Factures!P983&amp;")")</f>
        <v/>
      </c>
      <c r="B983" s="87">
        <f>Factures!C983</f>
        <v>0</v>
      </c>
      <c r="C983" s="88">
        <f>Factures!F983</f>
        <v>0</v>
      </c>
      <c r="D983" s="89">
        <f>Factures!N983</f>
        <v>0</v>
      </c>
      <c r="E983" s="90">
        <f>Factures!O983</f>
        <v>0</v>
      </c>
    </row>
    <row r="984" ht="12.75" hidden="1" spans="1:5">
      <c r="A984" s="86" t="str">
        <f>IF(Factures!A984=0,"",Factures!A984&amp;" • "&amp;Factures!B984&amp;" ("&amp;Factures!E984&amp;" T"&amp;Factures!P984&amp;")")</f>
        <v/>
      </c>
      <c r="B984" s="87">
        <f>Factures!C984</f>
        <v>0</v>
      </c>
      <c r="C984" s="88">
        <f>Factures!F984</f>
        <v>0</v>
      </c>
      <c r="D984" s="89">
        <f>Factures!N984</f>
        <v>0</v>
      </c>
      <c r="E984" s="90">
        <f>Factures!O984</f>
        <v>0</v>
      </c>
    </row>
    <row r="985" ht="12.75" hidden="1" spans="1:5">
      <c r="A985" s="86" t="str">
        <f>IF(Factures!A985=0,"",Factures!A985&amp;" • "&amp;Factures!B985&amp;" ("&amp;Factures!E985&amp;" T"&amp;Factures!P985&amp;")")</f>
        <v/>
      </c>
      <c r="B985" s="87">
        <f>Factures!C985</f>
        <v>0</v>
      </c>
      <c r="C985" s="88">
        <f>Factures!F985</f>
        <v>0</v>
      </c>
      <c r="D985" s="89">
        <f>Factures!N985</f>
        <v>0</v>
      </c>
      <c r="E985" s="90">
        <f>Factures!O985</f>
        <v>0</v>
      </c>
    </row>
    <row r="986" ht="12.75" hidden="1" spans="1:5">
      <c r="A986" s="86" t="str">
        <f>IF(Factures!A986=0,"",Factures!A986&amp;" • "&amp;Factures!B986&amp;" ("&amp;Factures!E986&amp;" T"&amp;Factures!P986&amp;")")</f>
        <v/>
      </c>
      <c r="B986" s="87">
        <f>Factures!C986</f>
        <v>0</v>
      </c>
      <c r="C986" s="88">
        <f>Factures!F986</f>
        <v>0</v>
      </c>
      <c r="D986" s="89">
        <f>Factures!N986</f>
        <v>0</v>
      </c>
      <c r="E986" s="90">
        <f>Factures!O986</f>
        <v>0</v>
      </c>
    </row>
    <row r="987" ht="12.75" hidden="1" spans="1:5">
      <c r="A987" s="86" t="str">
        <f>IF(Factures!A987=0,"",Factures!A987&amp;" • "&amp;Factures!B987&amp;" ("&amp;Factures!E987&amp;" T"&amp;Factures!P987&amp;")")</f>
        <v/>
      </c>
      <c r="B987" s="87">
        <f>Factures!C987</f>
        <v>0</v>
      </c>
      <c r="C987" s="88">
        <f>Factures!F987</f>
        <v>0</v>
      </c>
      <c r="D987" s="89">
        <f>Factures!N987</f>
        <v>0</v>
      </c>
      <c r="E987" s="90">
        <f>Factures!O987</f>
        <v>0</v>
      </c>
    </row>
    <row r="988" ht="12.75" hidden="1" spans="1:5">
      <c r="A988" s="86" t="str">
        <f>IF(Factures!A988=0,"",Factures!A988&amp;" • "&amp;Factures!B988&amp;" ("&amp;Factures!E988&amp;" T"&amp;Factures!P988&amp;")")</f>
        <v/>
      </c>
      <c r="B988" s="87">
        <f>Factures!C988</f>
        <v>0</v>
      </c>
      <c r="C988" s="88">
        <f>Factures!F988</f>
        <v>0</v>
      </c>
      <c r="D988" s="89">
        <f>Factures!N988</f>
        <v>0</v>
      </c>
      <c r="E988" s="90">
        <f>Factures!O988</f>
        <v>0</v>
      </c>
    </row>
    <row r="989" ht="12.75" hidden="1" spans="1:5">
      <c r="A989" s="86" t="str">
        <f>IF(Factures!A989=0,"",Factures!A989&amp;" • "&amp;Factures!B989&amp;" ("&amp;Factures!E989&amp;" T"&amp;Factures!P989&amp;")")</f>
        <v/>
      </c>
      <c r="B989" s="87">
        <f>Factures!C989</f>
        <v>0</v>
      </c>
      <c r="C989" s="88">
        <f>Factures!F989</f>
        <v>0</v>
      </c>
      <c r="D989" s="89">
        <f>Factures!N989</f>
        <v>0</v>
      </c>
      <c r="E989" s="90">
        <f>Factures!O989</f>
        <v>0</v>
      </c>
    </row>
    <row r="990" ht="12.75" hidden="1" spans="1:5">
      <c r="A990" s="86" t="str">
        <f>IF(Factures!A990=0,"",Factures!A990&amp;" • "&amp;Factures!B990&amp;" ("&amp;Factures!E990&amp;" T"&amp;Factures!P990&amp;")")</f>
        <v/>
      </c>
      <c r="B990" s="87">
        <f>Factures!C990</f>
        <v>0</v>
      </c>
      <c r="C990" s="88">
        <f>Factures!F990</f>
        <v>0</v>
      </c>
      <c r="D990" s="89">
        <f>Factures!N990</f>
        <v>0</v>
      </c>
      <c r="E990" s="90">
        <f>Factures!O990</f>
        <v>0</v>
      </c>
    </row>
    <row r="991" ht="12.75" hidden="1" spans="1:5">
      <c r="A991" s="86" t="str">
        <f>IF(Factures!A991=0,"",Factures!A991&amp;" • "&amp;Factures!B991&amp;" ("&amp;Factures!E991&amp;" T"&amp;Factures!P991&amp;")")</f>
        <v/>
      </c>
      <c r="B991" s="87">
        <f>Factures!C991</f>
        <v>0</v>
      </c>
      <c r="C991" s="88">
        <f>Factures!F991</f>
        <v>0</v>
      </c>
      <c r="D991" s="89">
        <f>Factures!N991</f>
        <v>0</v>
      </c>
      <c r="E991" s="90">
        <f>Factures!O991</f>
        <v>0</v>
      </c>
    </row>
    <row r="992" ht="12.75" hidden="1" spans="1:5">
      <c r="A992" s="86" t="str">
        <f>IF(Factures!A992=0,"",Factures!A992&amp;" • "&amp;Factures!B992&amp;" ("&amp;Factures!E992&amp;" T"&amp;Factures!P992&amp;")")</f>
        <v/>
      </c>
      <c r="B992" s="87">
        <f>Factures!C992</f>
        <v>0</v>
      </c>
      <c r="C992" s="88">
        <f>Factures!F992</f>
        <v>0</v>
      </c>
      <c r="D992" s="89">
        <f>Factures!N992</f>
        <v>0</v>
      </c>
      <c r="E992" s="90">
        <f>Factures!O992</f>
        <v>0</v>
      </c>
    </row>
    <row r="993" ht="12.75" hidden="1" spans="1:5">
      <c r="A993" s="86" t="str">
        <f>IF(Factures!A993=0,"",Factures!A993&amp;" • "&amp;Factures!B993&amp;" ("&amp;Factures!E993&amp;" T"&amp;Factures!P993&amp;")")</f>
        <v/>
      </c>
      <c r="B993" s="87">
        <f>Factures!C993</f>
        <v>0</v>
      </c>
      <c r="C993" s="88">
        <f>Factures!F993</f>
        <v>0</v>
      </c>
      <c r="D993" s="89">
        <f>Factures!N993</f>
        <v>0</v>
      </c>
      <c r="E993" s="90">
        <f>Factures!O993</f>
        <v>0</v>
      </c>
    </row>
    <row r="994" ht="12.75" hidden="1" spans="1:5">
      <c r="A994" s="86" t="str">
        <f>IF(Factures!A994=0,"",Factures!A994&amp;" • "&amp;Factures!B994&amp;" ("&amp;Factures!E994&amp;" T"&amp;Factures!P994&amp;")")</f>
        <v/>
      </c>
      <c r="B994" s="87">
        <f>Factures!C994</f>
        <v>0</v>
      </c>
      <c r="C994" s="88">
        <f>Factures!F994</f>
        <v>0</v>
      </c>
      <c r="D994" s="89">
        <f>Factures!N994</f>
        <v>0</v>
      </c>
      <c r="E994" s="90">
        <f>Factures!O994</f>
        <v>0</v>
      </c>
    </row>
    <row r="995" ht="12.75" hidden="1" spans="1:5">
      <c r="A995" s="86" t="str">
        <f>IF(Factures!A995=0,"",Factures!A995&amp;" • "&amp;Factures!B995&amp;" ("&amp;Factures!E995&amp;" T"&amp;Factures!P995&amp;")")</f>
        <v/>
      </c>
      <c r="B995" s="87">
        <f>Factures!C995</f>
        <v>0</v>
      </c>
      <c r="C995" s="88">
        <f>Factures!F995</f>
        <v>0</v>
      </c>
      <c r="D995" s="89">
        <f>Factures!N995</f>
        <v>0</v>
      </c>
      <c r="E995" s="90">
        <f>Factures!O995</f>
        <v>0</v>
      </c>
    </row>
    <row r="996" ht="12.75" hidden="1" spans="1:5">
      <c r="A996" s="86" t="str">
        <f>IF(Factures!A996=0,"",Factures!A996&amp;" • "&amp;Factures!B996&amp;" ("&amp;Factures!E996&amp;" T"&amp;Factures!P996&amp;")")</f>
        <v/>
      </c>
      <c r="B996" s="87">
        <f>Factures!C996</f>
        <v>0</v>
      </c>
      <c r="C996" s="88">
        <f>Factures!F996</f>
        <v>0</v>
      </c>
      <c r="D996" s="89">
        <f>Factures!N996</f>
        <v>0</v>
      </c>
      <c r="E996" s="90">
        <f>Factures!O996</f>
        <v>0</v>
      </c>
    </row>
    <row r="997" ht="12.75" hidden="1" spans="1:5">
      <c r="A997" s="86" t="str">
        <f>IF(Factures!A997=0,"",Factures!A997&amp;" • "&amp;Factures!B997&amp;" ("&amp;Factures!E997&amp;" T"&amp;Factures!P997&amp;")")</f>
        <v/>
      </c>
      <c r="B997" s="87">
        <f>Factures!C997</f>
        <v>0</v>
      </c>
      <c r="C997" s="88">
        <f>Factures!F997</f>
        <v>0</v>
      </c>
      <c r="D997" s="89">
        <f>Factures!N997</f>
        <v>0</v>
      </c>
      <c r="E997" s="90">
        <f>Factures!O997</f>
        <v>0</v>
      </c>
    </row>
    <row r="998" ht="12.75" hidden="1" spans="1:5">
      <c r="A998" s="86" t="str">
        <f>IF(Factures!A998=0,"",Factures!A998&amp;" • "&amp;Factures!B998&amp;" ("&amp;Factures!E998&amp;" T"&amp;Factures!P998&amp;")")</f>
        <v/>
      </c>
      <c r="B998" s="87">
        <f>Factures!C998</f>
        <v>0</v>
      </c>
      <c r="C998" s="88">
        <f>Factures!F998</f>
        <v>0</v>
      </c>
      <c r="D998" s="89">
        <f>Factures!N998</f>
        <v>0</v>
      </c>
      <c r="E998" s="90">
        <f>Factures!O998</f>
        <v>0</v>
      </c>
    </row>
    <row r="999" ht="12.75" hidden="1" spans="1:5">
      <c r="A999" s="86" t="str">
        <f>IF(Factures!A999=0,"",Factures!A999&amp;" • "&amp;Factures!B999&amp;" ("&amp;Factures!E999&amp;" T"&amp;Factures!P999&amp;")")</f>
        <v/>
      </c>
      <c r="B999" s="87">
        <f>Factures!C999</f>
        <v>0</v>
      </c>
      <c r="C999" s="88">
        <f>Factures!F999</f>
        <v>0</v>
      </c>
      <c r="D999" s="89">
        <f>Factures!N999</f>
        <v>0</v>
      </c>
      <c r="E999" s="90">
        <f>Factures!O999</f>
        <v>0</v>
      </c>
    </row>
    <row r="1000" ht="12.75" hidden="1" spans="1:5">
      <c r="A1000" s="86" t="str">
        <f>IF(Factures!A1000=0,"",Factures!A1000&amp;" • "&amp;Factures!B1000&amp;" ("&amp;Factures!E1000&amp;" T"&amp;Factures!P1000&amp;")")</f>
        <v/>
      </c>
      <c r="B1000" s="87">
        <f>Factures!C1000</f>
        <v>0</v>
      </c>
      <c r="C1000" s="88">
        <f>Factures!F1000</f>
        <v>0</v>
      </c>
      <c r="D1000" s="89">
        <f>Factures!N1000</f>
        <v>0</v>
      </c>
      <c r="E1000" s="90">
        <f>Factures!O1000</f>
        <v>0</v>
      </c>
    </row>
    <row r="1001" ht="12.75" hidden="1" spans="1:5">
      <c r="A1001" s="86" t="str">
        <f>IF(Factures!A1001=0,"",Factures!A1001&amp;" • "&amp;Factures!B1001&amp;" ("&amp;Factures!E1001&amp;" T"&amp;Factures!P1001&amp;")")</f>
        <v/>
      </c>
      <c r="B1001" s="87">
        <f>Factures!C1001</f>
        <v>0</v>
      </c>
      <c r="C1001" s="88">
        <f>Factures!F1001</f>
        <v>0</v>
      </c>
      <c r="D1001" s="89">
        <f>Factures!N1001</f>
        <v>0</v>
      </c>
      <c r="E1001" s="90">
        <f>Factures!O1001</f>
        <v>0</v>
      </c>
    </row>
    <row r="1002" ht="12.75" hidden="1" spans="1:5">
      <c r="A1002" s="86" t="str">
        <f>IF(Factures!A1002=0,"",Factures!A1002&amp;" • "&amp;Factures!B1002&amp;" ("&amp;Factures!E1002&amp;" T"&amp;Factures!P1002&amp;")")</f>
        <v/>
      </c>
      <c r="B1002" s="87">
        <f>Factures!C1002</f>
        <v>0</v>
      </c>
      <c r="C1002" s="88">
        <f>Factures!F1002</f>
        <v>0</v>
      </c>
      <c r="D1002" s="89">
        <f>Factures!N1002</f>
        <v>0</v>
      </c>
      <c r="E1002" s="90">
        <f>Factures!O1002</f>
        <v>0</v>
      </c>
    </row>
    <row r="1003" ht="12.75" hidden="1" spans="1:5">
      <c r="A1003" s="86" t="str">
        <f>IF(Factures!A1003=0,"",Factures!A1003&amp;" • "&amp;Factures!B1003&amp;" ("&amp;Factures!E1003&amp;" T"&amp;Factures!P1003&amp;")")</f>
        <v/>
      </c>
      <c r="B1003" s="87">
        <f>Factures!C1003</f>
        <v>0</v>
      </c>
      <c r="C1003" s="88">
        <f>Factures!F1003</f>
        <v>0</v>
      </c>
      <c r="D1003" s="89">
        <f>Factures!N1003</f>
        <v>0</v>
      </c>
      <c r="E1003" s="90">
        <f>Factures!O1003</f>
        <v>0</v>
      </c>
    </row>
    <row r="1004" ht="12.75" hidden="1" spans="1:5">
      <c r="A1004" s="86" t="str">
        <f>IF(Factures!A1004=0,"",Factures!A1004&amp;" • "&amp;Factures!B1004&amp;" ("&amp;Factures!E1004&amp;" T"&amp;Factures!P1004&amp;")")</f>
        <v/>
      </c>
      <c r="B1004" s="87">
        <f>Factures!C1004</f>
        <v>0</v>
      </c>
      <c r="C1004" s="88">
        <f>Factures!F1004</f>
        <v>0</v>
      </c>
      <c r="D1004" s="89">
        <f>Factures!N1004</f>
        <v>0</v>
      </c>
      <c r="E1004" s="90">
        <f>Factures!O1004</f>
        <v>0</v>
      </c>
    </row>
    <row r="1005" ht="12.75" hidden="1" spans="1:5">
      <c r="A1005" s="86" t="str">
        <f>IF(Factures!A1005=0,"",Factures!A1005&amp;" • "&amp;Factures!B1005&amp;" ("&amp;Factures!E1005&amp;" T"&amp;Factures!P1005&amp;")")</f>
        <v/>
      </c>
      <c r="B1005" s="87">
        <f>Factures!C1005</f>
        <v>0</v>
      </c>
      <c r="C1005" s="88">
        <f>Factures!F1005</f>
        <v>0</v>
      </c>
      <c r="D1005" s="89">
        <f>Factures!N1005</f>
        <v>0</v>
      </c>
      <c r="E1005" s="90">
        <f>Factures!O1005</f>
        <v>0</v>
      </c>
    </row>
    <row r="1006" ht="12.75" hidden="1" spans="1:5">
      <c r="A1006" s="86" t="str">
        <f>IF(Factures!A1006=0,"",Factures!A1006&amp;" • "&amp;Factures!B1006&amp;" ("&amp;Factures!E1006&amp;" T"&amp;Factures!P1006&amp;")")</f>
        <v/>
      </c>
      <c r="B1006" s="87">
        <f>Factures!C1006</f>
        <v>0</v>
      </c>
      <c r="C1006" s="88">
        <f>Factures!F1006</f>
        <v>0</v>
      </c>
      <c r="D1006" s="89">
        <f>Factures!N1006</f>
        <v>0</v>
      </c>
      <c r="E1006" s="90">
        <f>Factures!O1006</f>
        <v>0</v>
      </c>
    </row>
    <row r="1007" ht="12.75" hidden="1" spans="1:5">
      <c r="A1007" s="86" t="str">
        <f>IF(Factures!A1007=0,"",Factures!A1007&amp;" • "&amp;Factures!B1007&amp;" ("&amp;Factures!E1007&amp;" T"&amp;Factures!P1007&amp;")")</f>
        <v/>
      </c>
      <c r="B1007" s="87">
        <f>Factures!C1007</f>
        <v>0</v>
      </c>
      <c r="C1007" s="88">
        <f>Factures!F1007</f>
        <v>0</v>
      </c>
      <c r="D1007" s="89">
        <f>Factures!N1007</f>
        <v>0</v>
      </c>
      <c r="E1007" s="90">
        <f>Factures!O1007</f>
        <v>0</v>
      </c>
    </row>
    <row r="1008" ht="12.75" hidden="1" spans="1:5">
      <c r="A1008" s="86" t="str">
        <f>IF(Factures!A1008=0,"",Factures!A1008&amp;" • "&amp;Factures!B1008&amp;" ("&amp;Factures!E1008&amp;" T"&amp;Factures!P1008&amp;")")</f>
        <v/>
      </c>
      <c r="B1008" s="87">
        <f>Factures!C1008</f>
        <v>0</v>
      </c>
      <c r="C1008" s="88">
        <f>Factures!F1008</f>
        <v>0</v>
      </c>
      <c r="D1008" s="89">
        <f>Factures!N1008</f>
        <v>0</v>
      </c>
      <c r="E1008" s="90">
        <f>Factures!O1008</f>
        <v>0</v>
      </c>
    </row>
    <row r="1009" ht="12.75" hidden="1" spans="1:5">
      <c r="A1009" s="86" t="str">
        <f>IF(Factures!A1009=0,"",Factures!A1009&amp;" • "&amp;Factures!B1009&amp;" ("&amp;Factures!E1009&amp;" T"&amp;Factures!P1009&amp;")")</f>
        <v/>
      </c>
      <c r="B1009" s="87">
        <f>Factures!C1009</f>
        <v>0</v>
      </c>
      <c r="C1009" s="88">
        <f>Factures!F1009</f>
        <v>0</v>
      </c>
      <c r="D1009" s="89">
        <f>Factures!N1009</f>
        <v>0</v>
      </c>
      <c r="E1009" s="90">
        <f>Factures!O1009</f>
        <v>0</v>
      </c>
    </row>
    <row r="1010" ht="12.75" hidden="1" spans="1:5">
      <c r="A1010" s="86" t="str">
        <f>IF(Factures!A1010=0,"",Factures!A1010&amp;" • "&amp;Factures!B1010&amp;" ("&amp;Factures!E1010&amp;" T"&amp;Factures!P1010&amp;")")</f>
        <v/>
      </c>
      <c r="B1010" s="87">
        <f>Factures!C1010</f>
        <v>0</v>
      </c>
      <c r="C1010" s="88">
        <f>Factures!F1010</f>
        <v>0</v>
      </c>
      <c r="D1010" s="89">
        <f>Factures!N1010</f>
        <v>0</v>
      </c>
      <c r="E1010" s="90">
        <f>Factures!O1010</f>
        <v>0</v>
      </c>
    </row>
    <row r="1011" ht="12.75" hidden="1" spans="1:5">
      <c r="A1011" s="86" t="str">
        <f>IF(Factures!A1011=0,"",Factures!A1011&amp;" • "&amp;Factures!B1011&amp;" ("&amp;Factures!E1011&amp;" T"&amp;Factures!P1011&amp;")")</f>
        <v/>
      </c>
      <c r="B1011" s="87">
        <f>Factures!C1011</f>
        <v>0</v>
      </c>
      <c r="C1011" s="88">
        <f>Factures!F1011</f>
        <v>0</v>
      </c>
      <c r="D1011" s="89">
        <f>Factures!N1011</f>
        <v>0</v>
      </c>
      <c r="E1011" s="90">
        <f>Factures!O1011</f>
        <v>0</v>
      </c>
    </row>
    <row r="1012" ht="12.75" hidden="1" spans="1:5">
      <c r="A1012" s="86" t="str">
        <f>IF(Factures!A1012=0,"",Factures!A1012&amp;" • "&amp;Factures!B1012&amp;" ("&amp;Factures!E1012&amp;" T"&amp;Factures!P1012&amp;")")</f>
        <v/>
      </c>
      <c r="B1012" s="87">
        <f>Factures!C1012</f>
        <v>0</v>
      </c>
      <c r="C1012" s="88">
        <f>Factures!F1012</f>
        <v>0</v>
      </c>
      <c r="D1012" s="89">
        <f>Factures!N1012</f>
        <v>0</v>
      </c>
      <c r="E1012" s="90">
        <f>Factures!O1012</f>
        <v>0</v>
      </c>
    </row>
    <row r="1013" ht="12.75" hidden="1" spans="1:5">
      <c r="A1013" s="86" t="str">
        <f>IF(Factures!A1013=0,"",Factures!A1013&amp;" • "&amp;Factures!B1013&amp;" ("&amp;Factures!E1013&amp;" T"&amp;Factures!P1013&amp;")")</f>
        <v/>
      </c>
      <c r="B1013" s="87">
        <f>Factures!C1013</f>
        <v>0</v>
      </c>
      <c r="C1013" s="88">
        <f>Factures!F1013</f>
        <v>0</v>
      </c>
      <c r="D1013" s="89">
        <f>Factures!N1013</f>
        <v>0</v>
      </c>
      <c r="E1013" s="90">
        <f>Factures!O1013</f>
        <v>0</v>
      </c>
    </row>
    <row r="1014" ht="12.75" hidden="1" spans="1:5">
      <c r="A1014" s="86" t="str">
        <f>IF(Factures!A1014=0,"",Factures!A1014&amp;" • "&amp;Factures!B1014&amp;" ("&amp;Factures!E1014&amp;" T"&amp;Factures!P1014&amp;")")</f>
        <v/>
      </c>
      <c r="B1014" s="87">
        <f>Factures!C1014</f>
        <v>0</v>
      </c>
      <c r="C1014" s="88">
        <f>Factures!F1014</f>
        <v>0</v>
      </c>
      <c r="D1014" s="89">
        <f>Factures!N1014</f>
        <v>0</v>
      </c>
      <c r="E1014" s="90">
        <f>Factures!O1014</f>
        <v>0</v>
      </c>
    </row>
    <row r="1015" ht="12.75" hidden="1" spans="1:5">
      <c r="A1015" s="86" t="str">
        <f>IF(Factures!A1015=0,"",Factures!A1015&amp;" • "&amp;Factures!B1015&amp;" ("&amp;Factures!E1015&amp;" T"&amp;Factures!P1015&amp;")")</f>
        <v/>
      </c>
      <c r="B1015" s="87">
        <f>Factures!C1015</f>
        <v>0</v>
      </c>
      <c r="C1015" s="88">
        <f>Factures!F1015</f>
        <v>0</v>
      </c>
      <c r="D1015" s="89">
        <f>Factures!N1015</f>
        <v>0</v>
      </c>
      <c r="E1015" s="90">
        <f>Factures!O1015</f>
        <v>0</v>
      </c>
    </row>
    <row r="1016" ht="12.75" hidden="1" spans="1:5">
      <c r="A1016" s="86" t="str">
        <f>IF(Factures!A1016=0,"",Factures!A1016&amp;" • "&amp;Factures!B1016&amp;" ("&amp;Factures!E1016&amp;" T"&amp;Factures!P1016&amp;")")</f>
        <v/>
      </c>
      <c r="B1016" s="87">
        <f>Factures!C1016</f>
        <v>0</v>
      </c>
      <c r="C1016" s="88">
        <f>Factures!F1016</f>
        <v>0</v>
      </c>
      <c r="D1016" s="89">
        <f>Factures!N1016</f>
        <v>0</v>
      </c>
      <c r="E1016" s="90">
        <f>Factures!O1016</f>
        <v>0</v>
      </c>
    </row>
    <row r="1017" ht="19.5" spans="1:5">
      <c r="A1017" s="92" t="str">
        <f>IF(Factures!A1017=0,"",Factures!A1017&amp;" • "&amp;Factures!B1017&amp;" ("&amp;Factures!E1017&amp;" T"&amp;Factures!P1017&amp;")")</f>
        <v>9999 • Postpac Economy (Selon poids T1)</v>
      </c>
      <c r="B1017" s="93">
        <f>Factures!C1017</f>
        <v>1</v>
      </c>
      <c r="C1017" s="94">
        <f>Factures!F1017</f>
        <v>13</v>
      </c>
      <c r="D1017" s="95">
        <f>Factures!N1017</f>
        <v>0</v>
      </c>
      <c r="E1017" s="96">
        <f>Factures!O1017</f>
        <v>13</v>
      </c>
    </row>
    <row r="1018" ht="12.75" spans="1:5">
      <c r="A1018" s="97" t="str">
        <f>Factures!B1018</f>
        <v>Total hors TVA</v>
      </c>
      <c r="B1018" s="98">
        <v>1</v>
      </c>
      <c r="C1018" s="97"/>
      <c r="D1018" s="97"/>
      <c r="E1018" s="99">
        <f>Factures!O1018</f>
        <v>1708.91067760881</v>
      </c>
    </row>
    <row r="1019" ht="12.75" spans="1:5">
      <c r="A1019" s="100" t="str">
        <f>Factures!B1019</f>
        <v>+ TVA</v>
      </c>
      <c r="B1019" s="101">
        <v>1</v>
      </c>
      <c r="C1019" s="100"/>
      <c r="D1019" s="100"/>
      <c r="E1019" s="102">
        <f>Factures!O1019</f>
        <v>136.199272254735</v>
      </c>
    </row>
    <row r="1020" ht="12.75" hidden="1" spans="1:5">
      <c r="A1020" s="100" t="str">
        <f>Factures!B1020</f>
        <v/>
      </c>
      <c r="B1020" s="101">
        <f>IF(Factures!O13="",0,"1")</f>
        <v>0</v>
      </c>
      <c r="C1020" s="100">
        <v>0</v>
      </c>
      <c r="D1020" s="100"/>
      <c r="E1020" s="102" t="str">
        <f>Factures!O1020</f>
        <v/>
      </c>
    </row>
    <row r="1021" ht="12.75" hidden="1" spans="1:5">
      <c r="A1021" s="103">
        <f>IF(Factures!O13="",0,"Acompte")</f>
        <v>0</v>
      </c>
      <c r="B1021" s="104">
        <f>IF(Factures!O13="",0,"1")</f>
        <v>0</v>
      </c>
      <c r="C1021" s="105">
        <v>0</v>
      </c>
      <c r="D1021" s="103"/>
      <c r="E1021" s="106">
        <f>-Factures!O13</f>
        <v>0</v>
      </c>
    </row>
    <row r="1022" ht="16.5" spans="1:6">
      <c r="A1022" s="107" t="str">
        <f>Factures!B1023</f>
        <v>Total (TVA incluse)</v>
      </c>
      <c r="B1022" s="108">
        <v>1</v>
      </c>
      <c r="C1022" s="107"/>
      <c r="D1022" s="107"/>
      <c r="E1022" s="109">
        <f>Factures!N1023</f>
        <v>1845.1</v>
      </c>
      <c r="F1022" s="110"/>
    </row>
    <row r="1023" s="71" customFormat="1" ht="12.75" customHeight="1" spans="1:5">
      <c r="A1023" s="111"/>
      <c r="B1023" s="112" t="str">
        <f>Factures!B1024</f>
        <v>Dont TVA (T1=8.1% / T2=2.6% / T0=0%)</v>
      </c>
      <c r="C1023" s="113"/>
      <c r="D1023" s="113"/>
      <c r="E1023" s="111"/>
    </row>
    <row r="1024" s="71" customFormat="1" ht="12.75" customHeight="1" spans="1:5">
      <c r="A1024" s="114"/>
      <c r="B1024" s="115" t="str">
        <f>ROUND(Factures!C1024,2)&amp;" / "&amp;ROUND(Factures!E1024,2)&amp;" / "&amp;"0.00"</f>
        <v>135.15 / 1.05 / 0.00</v>
      </c>
      <c r="C1024" s="116"/>
      <c r="D1024" s="116"/>
      <c r="E1024" s="117"/>
    </row>
    <row r="1025" s="72" customFormat="1" ht="12.75" customHeight="1" spans="1:5">
      <c r="A1025" s="118"/>
      <c r="B1025" s="119" t="str">
        <f>Factures!B1025</f>
        <v>Total par TVA (8.1% / 2.6% / 0%)</v>
      </c>
      <c r="C1025" s="120"/>
      <c r="D1025" s="120"/>
      <c r="E1025" s="120"/>
    </row>
    <row r="1026" s="72" customFormat="1" ht="12.75" customHeight="1" spans="1:5">
      <c r="A1026" s="114"/>
      <c r="B1026" s="115" t="str">
        <f>ROUND(Factures!C1025,2)&amp;" / "&amp;ROUND(Factures!E1025,2)&amp;" / "&amp;ROUND(Factures!F1025,2)</f>
        <v>1803.67 / 41.44 / 0</v>
      </c>
      <c r="C1026" s="114"/>
      <c r="D1026" s="114"/>
      <c r="E1026" s="114"/>
    </row>
    <row r="1027" s="72" customFormat="1" ht="12.75" customHeight="1" spans="1:5">
      <c r="A1027" s="114"/>
      <c r="B1027" s="121" t="str">
        <f>Factures!C1019</f>
        <v>Qté totale : 4.043</v>
      </c>
      <c r="C1027" s="114"/>
      <c r="D1027" s="114"/>
      <c r="E1027" s="114"/>
    </row>
    <row r="1028" ht="12.75" spans="1:5">
      <c r="A1028" s="122"/>
      <c r="B1028" s="123" t="s">
        <v>320</v>
      </c>
      <c r="C1028" s="122"/>
      <c r="D1028" s="122"/>
      <c r="E1028" s="122"/>
    </row>
    <row r="1029" ht="12.75" hidden="1"/>
    <row r="1030" ht="12.75" hidden="1"/>
    <row r="1031" ht="12.75" hidden="1"/>
    <row r="1032" ht="12.75" hidden="1"/>
    <row r="1033" ht="12.75" hidden="1"/>
  </sheetData>
  <sheetProtection formatColumns="0" formatRows="0" autoFilter="0"/>
  <autoFilter ref="A16:B1028">
    <filterColumn colId="1">
      <filters>
        <filter val="1853.48 / 29.6 / 0"/>
        <filter val="138.88 / 0.75 / 0.00"/>
        <filter val="1"/>
        <filter val="0.04"/>
        <filter val="Merci de votre visite. À bientôt"/>
        <filter val="Qté totale : 4.04"/>
        <filter val="Total par TVA (8.1% / 2.6% / 0%)"/>
        <filter val="Dont TVA (T1=8.1% / T2=2.6% / T0=0%)"/>
      </filters>
    </filterColumn>
  </autoFilter>
  <mergeCells count="2">
    <mergeCell ref="A2:E2"/>
    <mergeCell ref="B3:D3"/>
  </mergeCells>
  <hyperlinks>
    <hyperlink ref="A16" location="Tickets!a17:a1017" display="Réf. • Désignation (Cat TVA)"/>
  </hyperlinks>
  <pageMargins left="0" right="0.2" top="0" bottom="0" header="0" footer="0"/>
  <pageSetup paperSize="167" scale="200" orientation="portrait" horizontalDpi="203" verticalDpi="203"/>
  <headerFooter alignWithMargins="0" scaleWithDoc="0"/>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0"/>
  <sheetViews>
    <sheetView workbookViewId="0">
      <pane ySplit="1" topLeftCell="A2" activePane="bottomLeft" state="frozen"/>
      <selection/>
      <selection pane="bottomLeft" activeCell="C12" sqref="C12"/>
    </sheetView>
  </sheetViews>
  <sheetFormatPr defaultColWidth="9.14285714285714" defaultRowHeight="12.75" outlineLevelCol="4"/>
  <cols>
    <col min="2" max="2" width="37.5809523809524" customWidth="1"/>
    <col min="5" max="5" width="12.1428571428571" style="64"/>
  </cols>
  <sheetData>
    <row r="1" spans="1:5">
      <c r="A1" s="65" t="str">
        <f>Lang!A35</f>
        <v>Réf.</v>
      </c>
      <c r="B1" s="65" t="str">
        <f>Lang!A35</f>
        <v>Réf.</v>
      </c>
      <c r="C1" s="65" t="s">
        <v>321</v>
      </c>
      <c r="D1" s="65" t="s">
        <v>322</v>
      </c>
      <c r="E1" s="66" t="str">
        <f>Lang!A28</f>
        <v>Date</v>
      </c>
    </row>
    <row r="2" spans="1:5">
      <c r="A2">
        <v>1480</v>
      </c>
      <c r="B2" s="67" t="s">
        <v>180</v>
      </c>
      <c r="C2" s="68">
        <v>105</v>
      </c>
      <c r="D2" s="68">
        <v>1000</v>
      </c>
      <c r="E2" s="69">
        <v>46067</v>
      </c>
    </row>
    <row r="3" spans="2:5">
      <c r="B3" s="67"/>
      <c r="C3">
        <f>Clients!C$1</f>
        <v>105</v>
      </c>
      <c r="D3">
        <f>Factures!E$14</f>
        <v>1000</v>
      </c>
      <c r="E3" s="70">
        <f ca="1">Factures!B$13</f>
        <v>46067</v>
      </c>
    </row>
    <row r="4" spans="2:5">
      <c r="B4" s="67"/>
      <c r="C4">
        <f>Clients!C$1</f>
        <v>105</v>
      </c>
      <c r="D4">
        <f>Factures!E$14</f>
        <v>1000</v>
      </c>
      <c r="E4" s="70">
        <f ca="1">Factures!B$13</f>
        <v>46067</v>
      </c>
    </row>
    <row r="5" spans="2:5">
      <c r="B5" s="67"/>
      <c r="C5">
        <f>Clients!C$1</f>
        <v>105</v>
      </c>
      <c r="D5">
        <f>Factures!E$14</f>
        <v>1000</v>
      </c>
      <c r="E5" s="70">
        <f ca="1">Factures!B$13</f>
        <v>46067</v>
      </c>
    </row>
    <row r="6" spans="2:5">
      <c r="B6" s="67"/>
      <c r="C6">
        <f>Clients!C$1</f>
        <v>105</v>
      </c>
      <c r="D6">
        <f>Factures!E$14</f>
        <v>1000</v>
      </c>
      <c r="E6" s="70">
        <f ca="1">Factures!B$13</f>
        <v>46067</v>
      </c>
    </row>
    <row r="7" spans="2:5">
      <c r="B7" s="67"/>
      <c r="C7">
        <f>Clients!C$1</f>
        <v>105</v>
      </c>
      <c r="D7">
        <f>Factures!E$14</f>
        <v>1000</v>
      </c>
      <c r="E7" s="70">
        <f ca="1">Factures!B$13</f>
        <v>46067</v>
      </c>
    </row>
    <row r="8" spans="2:5">
      <c r="B8" s="67"/>
      <c r="C8">
        <f>Clients!C$1</f>
        <v>105</v>
      </c>
      <c r="D8">
        <f>Factures!E$14</f>
        <v>1000</v>
      </c>
      <c r="E8" s="70">
        <f ca="1">Factures!B$13</f>
        <v>46067</v>
      </c>
    </row>
    <row r="9" spans="2:5">
      <c r="B9" s="67"/>
      <c r="C9">
        <f>Clients!C$1</f>
        <v>105</v>
      </c>
      <c r="D9">
        <f>Factures!E$14</f>
        <v>1000</v>
      </c>
      <c r="E9" s="70">
        <f ca="1">Factures!B$13</f>
        <v>46067</v>
      </c>
    </row>
    <row r="10" spans="2:5">
      <c r="B10" s="67"/>
      <c r="C10">
        <f>Clients!C$1</f>
        <v>105</v>
      </c>
      <c r="D10">
        <f>Factures!E$14</f>
        <v>1000</v>
      </c>
      <c r="E10" s="70">
        <f ca="1">Factures!B$13</f>
        <v>46067</v>
      </c>
    </row>
  </sheetData>
  <autoFilter ref="A1:E10"/>
  <pageMargins left="0.75" right="0.75" top="1" bottom="1" header="0.511805555555556" footer="0.511805555555556"/>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6"/>
  <sheetViews>
    <sheetView workbookViewId="0">
      <selection activeCell="A2" sqref="A2"/>
    </sheetView>
  </sheetViews>
  <sheetFormatPr defaultColWidth="9.14285714285714" defaultRowHeight="12.75"/>
  <cols>
    <col min="1" max="16384" width="11.4285714285714" style="30" customWidth="1"/>
  </cols>
  <sheetData>
    <row r="1" s="30" customFormat="1" spans="1:21">
      <c r="A1" s="55" t="s">
        <v>323</v>
      </c>
      <c r="B1" s="56" t="s">
        <v>324</v>
      </c>
      <c r="C1" s="55" t="s">
        <v>325</v>
      </c>
      <c r="D1" s="56" t="s">
        <v>326</v>
      </c>
      <c r="E1" s="55" t="s">
        <v>327</v>
      </c>
      <c r="F1" s="56" t="s">
        <v>328</v>
      </c>
      <c r="G1" s="55" t="s">
        <v>329</v>
      </c>
      <c r="H1" s="56" t="s">
        <v>330</v>
      </c>
      <c r="I1" s="55" t="s">
        <v>331</v>
      </c>
      <c r="J1" s="56" t="s">
        <v>332</v>
      </c>
      <c r="K1" s="55" t="s">
        <v>333</v>
      </c>
      <c r="L1" s="56" t="s">
        <v>334</v>
      </c>
      <c r="M1" s="55" t="s">
        <v>335</v>
      </c>
      <c r="N1" s="56" t="s">
        <v>336</v>
      </c>
      <c r="O1" s="55" t="s">
        <v>337</v>
      </c>
      <c r="P1" s="56" t="s">
        <v>338</v>
      </c>
      <c r="Q1" s="55" t="s">
        <v>339</v>
      </c>
      <c r="R1" s="56" t="s">
        <v>340</v>
      </c>
      <c r="S1" s="55" t="s">
        <v>341</v>
      </c>
      <c r="T1" s="56" t="s">
        <v>342</v>
      </c>
      <c r="U1" s="55" t="s">
        <v>343</v>
      </c>
    </row>
    <row r="2" s="30" customFormat="1" spans="1:21">
      <c r="A2" s="57" t="str">
        <f>Factures!E14&amp;" "&amp;Factures!A11</f>
        <v>1000 Facture</v>
      </c>
      <c r="B2" s="58" t="s">
        <v>344</v>
      </c>
      <c r="C2" s="59"/>
      <c r="D2" s="59"/>
      <c r="E2" s="59"/>
      <c r="F2" s="59"/>
      <c r="G2" s="59"/>
      <c r="H2" s="59"/>
      <c r="I2" s="59"/>
      <c r="J2" s="59"/>
      <c r="K2" s="59"/>
      <c r="L2" s="59"/>
      <c r="M2" s="59"/>
      <c r="N2" s="59"/>
      <c r="O2" s="59"/>
      <c r="P2" s="59"/>
      <c r="Q2" s="59"/>
      <c r="R2" s="59"/>
      <c r="S2" s="59"/>
      <c r="T2" s="59"/>
      <c r="U2" s="59"/>
    </row>
    <row r="3" s="30" customFormat="1" spans="1:21">
      <c r="A3" s="57" t="str">
        <f>Factures!A5</f>
        <v>Hr. Hans Schmid
Bahnhofplatz 1
8000 Zurich</v>
      </c>
      <c r="B3" s="60"/>
      <c r="C3" s="60"/>
      <c r="D3" s="60"/>
      <c r="E3" s="60"/>
      <c r="F3" s="60"/>
      <c r="G3" s="60"/>
      <c r="H3" s="60"/>
      <c r="I3" s="60"/>
      <c r="J3" s="60"/>
      <c r="K3" s="60"/>
      <c r="L3" s="60"/>
      <c r="M3" s="60"/>
      <c r="N3" s="60"/>
      <c r="O3" s="60"/>
      <c r="P3" s="60"/>
      <c r="Q3" s="60"/>
      <c r="R3" s="60"/>
      <c r="S3" s="60"/>
      <c r="T3" s="60"/>
      <c r="U3" s="60"/>
    </row>
    <row r="4" s="30" customFormat="1" spans="1:21">
      <c r="A4" s="61">
        <f ca="1">Factures!B13</f>
        <v>46067</v>
      </c>
      <c r="B4" s="59"/>
      <c r="C4" s="59"/>
      <c r="D4" s="59"/>
      <c r="E4" s="59"/>
      <c r="F4" s="59"/>
      <c r="G4" s="59"/>
      <c r="H4" s="59"/>
      <c r="I4" s="59"/>
      <c r="J4" s="59"/>
      <c r="K4" s="59"/>
      <c r="L4" s="59"/>
      <c r="M4" s="59"/>
      <c r="N4" s="59"/>
      <c r="O4" s="59"/>
      <c r="P4" s="59"/>
      <c r="Q4" s="59"/>
      <c r="R4" s="59"/>
      <c r="S4" s="59"/>
      <c r="T4" s="59"/>
      <c r="U4" s="59"/>
    </row>
    <row r="5" s="30" customFormat="1" spans="1:21">
      <c r="A5" s="57" t="str">
        <f>Factures!A12</f>
        <v>Selon votre commande reçue ce jour</v>
      </c>
      <c r="B5" s="59"/>
      <c r="C5" s="59"/>
      <c r="D5" s="59"/>
      <c r="E5" s="59"/>
      <c r="F5" s="59"/>
      <c r="G5" s="59"/>
      <c r="H5" s="59"/>
      <c r="I5" s="59"/>
      <c r="J5" s="59"/>
      <c r="K5" s="59"/>
      <c r="L5" s="59"/>
      <c r="M5" s="59"/>
      <c r="N5" s="59"/>
      <c r="O5" s="59"/>
      <c r="P5" s="59"/>
      <c r="Q5" s="59"/>
      <c r="R5" s="59"/>
      <c r="S5" s="59"/>
      <c r="T5" s="59"/>
      <c r="U5" s="59"/>
    </row>
    <row r="6" s="30" customFormat="1" spans="1:21">
      <c r="A6" s="57" t="str">
        <f>Factures!C1026</f>
        <v>Payable net à l'échéance : Postfinance, 3030 Berne
IBAN : CH03 0900 0000 1012 3456 7
BIC/SWIFT : POFICHBEXXX
Avec nos remerciements anticipés</v>
      </c>
      <c r="B6" s="59"/>
      <c r="C6" s="59"/>
      <c r="D6" s="59"/>
      <c r="E6" s="59"/>
      <c r="F6" s="59"/>
      <c r="G6" s="59"/>
      <c r="H6" s="59"/>
      <c r="I6" s="59"/>
      <c r="J6" s="59"/>
      <c r="K6" s="59"/>
      <c r="L6" s="59"/>
      <c r="M6" s="59"/>
      <c r="N6" s="59"/>
      <c r="O6" s="59"/>
      <c r="P6" s="59"/>
      <c r="Q6" s="59"/>
      <c r="R6" s="59"/>
      <c r="S6" s="59"/>
      <c r="T6" s="59"/>
      <c r="U6" s="59"/>
    </row>
    <row r="7" s="30" customFormat="1" spans="1:21">
      <c r="A7" s="57">
        <f>Factures!A1026</f>
        <v>0</v>
      </c>
      <c r="B7" s="62"/>
      <c r="C7" s="62"/>
      <c r="D7" s="62"/>
      <c r="E7" s="62"/>
      <c r="F7" s="62"/>
      <c r="G7" s="62"/>
      <c r="H7" s="62"/>
      <c r="I7" s="62"/>
      <c r="J7" s="62"/>
      <c r="K7" s="62"/>
      <c r="L7" s="62"/>
      <c r="M7" s="62"/>
      <c r="N7" s="62"/>
      <c r="O7" s="62"/>
      <c r="P7" s="62"/>
      <c r="Q7" s="62"/>
      <c r="R7" s="62"/>
      <c r="S7" s="62"/>
      <c r="T7" s="62"/>
      <c r="U7" s="62"/>
    </row>
    <row r="8" s="30" customFormat="1" spans="1:1">
      <c r="A8" s="63">
        <f>Factures!N1023</f>
        <v>1845.1</v>
      </c>
    </row>
    <row r="16" s="30" customFormat="1" spans="1:21">
      <c r="A16" s="55" t="s">
        <v>323</v>
      </c>
      <c r="B16" s="56" t="s">
        <v>324</v>
      </c>
      <c r="C16" s="55" t="s">
        <v>325</v>
      </c>
      <c r="D16" s="56" t="s">
        <v>326</v>
      </c>
      <c r="E16" s="55" t="s">
        <v>327</v>
      </c>
      <c r="F16" s="56" t="s">
        <v>328</v>
      </c>
      <c r="G16" s="55" t="s">
        <v>329</v>
      </c>
      <c r="H16" s="56" t="s">
        <v>330</v>
      </c>
      <c r="I16" s="55" t="s">
        <v>331</v>
      </c>
      <c r="J16" s="56" t="s">
        <v>332</v>
      </c>
      <c r="K16" s="55" t="s">
        <v>333</v>
      </c>
      <c r="L16" s="56" t="s">
        <v>334</v>
      </c>
      <c r="M16" s="55" t="s">
        <v>335</v>
      </c>
      <c r="N16" s="56" t="s">
        <v>336</v>
      </c>
      <c r="O16" s="55" t="s">
        <v>337</v>
      </c>
      <c r="P16" s="56" t="s">
        <v>338</v>
      </c>
      <c r="Q16" s="55" t="s">
        <v>339</v>
      </c>
      <c r="R16" s="56" t="s">
        <v>340</v>
      </c>
      <c r="S16" s="55" t="s">
        <v>341</v>
      </c>
      <c r="T16" s="56" t="s">
        <v>342</v>
      </c>
      <c r="U16" s="55" t="s">
        <v>343</v>
      </c>
    </row>
  </sheetData>
  <hyperlinks>
    <hyperlink ref="C16" location="Temp!c17:c1017" display="QtéOu%2"/>
    <hyperlink ref="D16" location="Temp!d17:d1017" display="QtéOu%3"/>
    <hyperlink ref="E16" location="Temp!e17:e1017" display="QtéOu%4"/>
    <hyperlink ref="F16" location="Temp!f17:f1017" display="QtéOu%5"/>
    <hyperlink ref="G16" location="Temp!g17:g1017" display="QtéOu%6"/>
    <hyperlink ref="H16" location="Temp!h17:h1017" display="QtéOu%7"/>
    <hyperlink ref="I16" location="Temp!i17:i1017" display="QtéOu%8"/>
    <hyperlink ref="J16" location="Temp!j17:j1017" display="QtéOu%9"/>
    <hyperlink ref="K16" location="Temp!k17:k1017" display="QtéOu%10"/>
    <hyperlink ref="L16" location="Temp!l17:l1017" display="QtéOu%11"/>
    <hyperlink ref="M16" location="Temp!m17:m1017" display="QtéOu%12"/>
    <hyperlink ref="N16" location="Temp!n17:n1017" display="QtéOu%13"/>
    <hyperlink ref="O16" location="Temp!o17:o1017" display="QtéOu%14"/>
    <hyperlink ref="P16" location="Temp!p17:p1017" display="QtéOu%15"/>
    <hyperlink ref="Q16" location="Temp!q17:q1017" display="QtéOu%16"/>
    <hyperlink ref="R16" location="Temp!r17:r1017" display="QtéOu%17"/>
    <hyperlink ref="S16" location="Temp!s17:s1017" display="QtéOu%18"/>
    <hyperlink ref="T16" location="Temp!t17:t1017" display="QtéOu%19"/>
    <hyperlink ref="B16" location="Temp!b17:b1017" display="QtéOu%1"/>
    <hyperlink ref="A16" location="Temp!a1:a7" display="Base"/>
    <hyperlink ref="U16" location="Temp!u17:u1017" display="QtéOu%20"/>
    <hyperlink ref="C1" location="Temp!c17:c1017" display="QtéOu%2"/>
    <hyperlink ref="D1" location="Temp!d17:d1017" display="QtéOu%3"/>
    <hyperlink ref="E1" location="Temp!e17:e1017" display="QtéOu%4"/>
    <hyperlink ref="F1" location="Temp!f17:f1017" display="QtéOu%5"/>
    <hyperlink ref="G1" location="Temp!g17:g1017" display="QtéOu%6"/>
    <hyperlink ref="H1" location="Temp!h17:h1017" display="QtéOu%7"/>
    <hyperlink ref="I1" location="Temp!i17:i1017" display="QtéOu%8"/>
    <hyperlink ref="J1" location="Temp!j17:j1017" display="QtéOu%9"/>
    <hyperlink ref="K1" location="Temp!k17:k1017" display="QtéOu%10"/>
    <hyperlink ref="L1" location="Temp!l17:l1017" display="QtéOu%11"/>
    <hyperlink ref="M1" location="Temp!m17:m1017" display="QtéOu%12"/>
    <hyperlink ref="N1" location="Temp!n17:n1017" display="QtéOu%13"/>
    <hyperlink ref="O1" location="Temp!o17:o1017" display="QtéOu%14"/>
    <hyperlink ref="P1" location="Temp!p17:p1017" display="QtéOu%15"/>
    <hyperlink ref="Q1" location="Temp!q17:q1017" display="QtéOu%16"/>
    <hyperlink ref="R1" location="Temp!r17:r1017" display="QtéOu%17"/>
    <hyperlink ref="S1" location="Temp!s17:s1017" display="QtéOu%18"/>
    <hyperlink ref="T1" location="Temp!t17:t1017" display="QtéOu%19"/>
    <hyperlink ref="B1" location="Temp!b17:b1017" display="QtéOu%1"/>
    <hyperlink ref="A1" location="Temp!a1:a7" display="Base"/>
    <hyperlink ref="U1" location="Temp!u17:u1017" display="QtéOu%20"/>
  </hyperlinks>
  <pageMargins left="0.75" right="0.75" top="1" bottom="1" header="0.509027777777778" footer="0.509027777777778"/>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01"/>
  <sheetViews>
    <sheetView workbookViewId="0">
      <pane ySplit="1" topLeftCell="BM2" activePane="bottomLeft" state="frozen"/>
      <selection/>
      <selection pane="bottomLeft" activeCell="A2" sqref="A2"/>
    </sheetView>
  </sheetViews>
  <sheetFormatPr defaultColWidth="9.14285714285714" defaultRowHeight="12.75" outlineLevelCol="3"/>
  <cols>
    <col min="1" max="1" width="8.57142857142857" style="30" customWidth="1"/>
    <col min="2" max="2" width="20.7142857142857" style="30" customWidth="1"/>
    <col min="3" max="3" width="31.1428571428571" style="30" customWidth="1"/>
    <col min="4" max="4" width="5.57142857142857" style="46" customWidth="1"/>
    <col min="5" max="5" width="9.14285714285714" style="30" hidden="1" customWidth="1"/>
    <col min="6" max="16384" width="9.14285714285714" style="30" hidden="1"/>
  </cols>
  <sheetData>
    <row r="1" s="34" customFormat="1" spans="1:4">
      <c r="A1" s="47" t="s">
        <v>345</v>
      </c>
      <c r="B1" s="48" t="s">
        <v>346</v>
      </c>
      <c r="C1" s="48" t="s">
        <v>347</v>
      </c>
      <c r="D1" s="49" t="s">
        <v>348</v>
      </c>
    </row>
    <row r="2" ht="24" spans="1:4">
      <c r="A2" s="50">
        <v>44918</v>
      </c>
      <c r="B2" s="40" t="s">
        <v>349</v>
      </c>
      <c r="C2" s="51" t="s">
        <v>350</v>
      </c>
      <c r="D2" s="52" t="s">
        <v>351</v>
      </c>
    </row>
    <row r="3" spans="1:4">
      <c r="A3" s="53"/>
      <c r="B3" s="40"/>
      <c r="C3" s="51"/>
      <c r="D3" s="52"/>
    </row>
    <row r="4" spans="1:4">
      <c r="A4" s="54"/>
      <c r="B4" s="40"/>
      <c r="C4" s="51"/>
      <c r="D4" s="52"/>
    </row>
    <row r="5" spans="1:4">
      <c r="A5" s="54"/>
      <c r="B5" s="40"/>
      <c r="C5" s="51"/>
      <c r="D5" s="52"/>
    </row>
    <row r="6" spans="1:4">
      <c r="A6" s="54"/>
      <c r="B6" s="40"/>
      <c r="C6" s="51"/>
      <c r="D6" s="52"/>
    </row>
    <row r="7" spans="1:4">
      <c r="A7" s="54"/>
      <c r="B7" s="40"/>
      <c r="C7" s="51"/>
      <c r="D7" s="52"/>
    </row>
    <row r="8" spans="1:4">
      <c r="A8" s="54"/>
      <c r="B8" s="40"/>
      <c r="C8" s="51"/>
      <c r="D8" s="52"/>
    </row>
    <row r="9" spans="1:4">
      <c r="A9" s="54"/>
      <c r="B9" s="40"/>
      <c r="C9" s="51"/>
      <c r="D9" s="52"/>
    </row>
    <row r="10" spans="1:4">
      <c r="A10" s="54"/>
      <c r="B10" s="40"/>
      <c r="C10" s="51"/>
      <c r="D10" s="52"/>
    </row>
    <row r="11" spans="1:4">
      <c r="A11" s="54"/>
      <c r="B11" s="40"/>
      <c r="C11" s="51"/>
      <c r="D11" s="52"/>
    </row>
    <row r="12" spans="1:4">
      <c r="A12" s="54"/>
      <c r="B12" s="40"/>
      <c r="C12" s="51"/>
      <c r="D12" s="52"/>
    </row>
    <row r="13" spans="1:4">
      <c r="A13" s="54"/>
      <c r="B13" s="40"/>
      <c r="C13" s="51"/>
      <c r="D13" s="52"/>
    </row>
    <row r="14" spans="1:4">
      <c r="A14" s="54"/>
      <c r="B14" s="40"/>
      <c r="C14" s="51"/>
      <c r="D14" s="52"/>
    </row>
    <row r="15" spans="1:4">
      <c r="A15" s="54"/>
      <c r="B15" s="40"/>
      <c r="C15" s="51"/>
      <c r="D15" s="52"/>
    </row>
    <row r="16" spans="1:4">
      <c r="A16" s="54"/>
      <c r="B16" s="40"/>
      <c r="C16" s="51"/>
      <c r="D16" s="52"/>
    </row>
    <row r="17" spans="1:4">
      <c r="A17" s="54"/>
      <c r="B17" s="40"/>
      <c r="C17" s="51"/>
      <c r="D17" s="52"/>
    </row>
    <row r="18" spans="1:4">
      <c r="A18" s="54"/>
      <c r="B18" s="40"/>
      <c r="C18" s="51"/>
      <c r="D18" s="52"/>
    </row>
    <row r="19" spans="1:4">
      <c r="A19" s="54"/>
      <c r="B19" s="40"/>
      <c r="C19" s="51"/>
      <c r="D19" s="52"/>
    </row>
    <row r="20" spans="1:4">
      <c r="A20" s="54"/>
      <c r="B20" s="40"/>
      <c r="C20" s="51"/>
      <c r="D20" s="52"/>
    </row>
    <row r="21" spans="1:4">
      <c r="A21" s="54"/>
      <c r="B21" s="40"/>
      <c r="C21" s="51"/>
      <c r="D21" s="52"/>
    </row>
    <row r="22" spans="1:4">
      <c r="A22" s="54"/>
      <c r="B22" s="40"/>
      <c r="C22" s="51"/>
      <c r="D22" s="52"/>
    </row>
    <row r="23" spans="1:4">
      <c r="A23" s="54"/>
      <c r="B23" s="40"/>
      <c r="C23" s="51"/>
      <c r="D23" s="52"/>
    </row>
    <row r="24" spans="1:4">
      <c r="A24" s="54"/>
      <c r="B24" s="40"/>
      <c r="C24" s="51"/>
      <c r="D24" s="52"/>
    </row>
    <row r="25" spans="1:4">
      <c r="A25" s="54"/>
      <c r="B25" s="40"/>
      <c r="C25" s="51"/>
      <c r="D25" s="52"/>
    </row>
    <row r="26" spans="1:4">
      <c r="A26" s="54"/>
      <c r="B26" s="40"/>
      <c r="C26" s="51"/>
      <c r="D26" s="52"/>
    </row>
    <row r="27" spans="1:4">
      <c r="A27" s="54"/>
      <c r="B27" s="40"/>
      <c r="C27" s="51"/>
      <c r="D27" s="52"/>
    </row>
    <row r="28" spans="1:4">
      <c r="A28" s="54"/>
      <c r="B28" s="40"/>
      <c r="C28" s="51"/>
      <c r="D28" s="52"/>
    </row>
    <row r="29" spans="1:4">
      <c r="A29" s="54"/>
      <c r="B29" s="40"/>
      <c r="C29" s="51"/>
      <c r="D29" s="52"/>
    </row>
    <row r="30" spans="1:4">
      <c r="A30" s="54"/>
      <c r="B30" s="40"/>
      <c r="C30" s="51"/>
      <c r="D30" s="52"/>
    </row>
    <row r="31" spans="1:4">
      <c r="A31" s="54"/>
      <c r="B31" s="40"/>
      <c r="C31" s="51"/>
      <c r="D31" s="52"/>
    </row>
    <row r="32" spans="1:4">
      <c r="A32" s="54"/>
      <c r="B32" s="40"/>
      <c r="C32" s="51"/>
      <c r="D32" s="52"/>
    </row>
    <row r="33" spans="1:4">
      <c r="A33" s="54"/>
      <c r="B33" s="40"/>
      <c r="C33" s="51"/>
      <c r="D33" s="52"/>
    </row>
    <row r="34" spans="1:4">
      <c r="A34" s="54"/>
      <c r="B34" s="40"/>
      <c r="C34" s="51"/>
      <c r="D34" s="52"/>
    </row>
    <row r="35" spans="1:4">
      <c r="A35" s="54"/>
      <c r="B35" s="40"/>
      <c r="C35" s="51"/>
      <c r="D35" s="52"/>
    </row>
    <row r="36" spans="1:4">
      <c r="A36" s="54"/>
      <c r="B36" s="40"/>
      <c r="C36" s="51"/>
      <c r="D36" s="52"/>
    </row>
    <row r="37" spans="1:4">
      <c r="A37" s="54"/>
      <c r="B37" s="40"/>
      <c r="C37" s="51"/>
      <c r="D37" s="52"/>
    </row>
    <row r="38" spans="1:4">
      <c r="A38" s="54"/>
      <c r="B38" s="40"/>
      <c r="C38" s="51"/>
      <c r="D38" s="52"/>
    </row>
    <row r="39" spans="1:4">
      <c r="A39" s="54"/>
      <c r="B39" s="40"/>
      <c r="C39" s="51"/>
      <c r="D39" s="52"/>
    </row>
    <row r="40" spans="1:4">
      <c r="A40" s="54"/>
      <c r="B40" s="40"/>
      <c r="C40" s="51"/>
      <c r="D40" s="52"/>
    </row>
    <row r="41" spans="1:4">
      <c r="A41" s="54"/>
      <c r="B41" s="40"/>
      <c r="C41" s="51"/>
      <c r="D41" s="52"/>
    </row>
    <row r="42" spans="1:4">
      <c r="A42" s="54"/>
      <c r="B42" s="40"/>
      <c r="C42" s="51"/>
      <c r="D42" s="52"/>
    </row>
    <row r="43" spans="1:4">
      <c r="A43" s="54"/>
      <c r="B43" s="40"/>
      <c r="C43" s="51"/>
      <c r="D43" s="52"/>
    </row>
    <row r="44" spans="1:4">
      <c r="A44" s="54"/>
      <c r="B44" s="40"/>
      <c r="C44" s="51"/>
      <c r="D44" s="52"/>
    </row>
    <row r="45" spans="1:4">
      <c r="A45" s="54"/>
      <c r="B45" s="40"/>
      <c r="C45" s="51"/>
      <c r="D45" s="52"/>
    </row>
    <row r="46" spans="1:4">
      <c r="A46" s="54"/>
      <c r="B46" s="40"/>
      <c r="C46" s="51"/>
      <c r="D46" s="52"/>
    </row>
    <row r="47" spans="1:4">
      <c r="A47" s="54"/>
      <c r="B47" s="40"/>
      <c r="C47" s="51"/>
      <c r="D47" s="52"/>
    </row>
    <row r="48" spans="1:4">
      <c r="A48" s="54"/>
      <c r="B48" s="40"/>
      <c r="C48" s="51"/>
      <c r="D48" s="52"/>
    </row>
    <row r="49" spans="1:4">
      <c r="A49" s="54"/>
      <c r="B49" s="40"/>
      <c r="C49" s="51"/>
      <c r="D49" s="52"/>
    </row>
    <row r="50" spans="1:4">
      <c r="A50" s="54"/>
      <c r="B50" s="40"/>
      <c r="C50" s="51"/>
      <c r="D50" s="52"/>
    </row>
    <row r="51" spans="1:4">
      <c r="A51" s="54"/>
      <c r="B51" s="40"/>
      <c r="C51" s="51"/>
      <c r="D51" s="52"/>
    </row>
    <row r="52" spans="1:4">
      <c r="A52" s="54"/>
      <c r="B52" s="40"/>
      <c r="C52" s="51"/>
      <c r="D52" s="52"/>
    </row>
    <row r="53" spans="1:4">
      <c r="A53" s="54"/>
      <c r="B53" s="40"/>
      <c r="C53" s="51"/>
      <c r="D53" s="52"/>
    </row>
    <row r="54" spans="1:4">
      <c r="A54" s="54"/>
      <c r="B54" s="40"/>
      <c r="C54" s="51"/>
      <c r="D54" s="52"/>
    </row>
    <row r="55" spans="1:4">
      <c r="A55" s="54"/>
      <c r="B55" s="40"/>
      <c r="C55" s="51"/>
      <c r="D55" s="52"/>
    </row>
    <row r="56" spans="1:4">
      <c r="A56" s="54"/>
      <c r="B56" s="40"/>
      <c r="C56" s="51"/>
      <c r="D56" s="52"/>
    </row>
    <row r="57" spans="1:4">
      <c r="A57" s="54"/>
      <c r="B57" s="40"/>
      <c r="C57" s="51"/>
      <c r="D57" s="52"/>
    </row>
    <row r="58" spans="1:4">
      <c r="A58" s="54"/>
      <c r="B58" s="40"/>
      <c r="C58" s="51"/>
      <c r="D58" s="52"/>
    </row>
    <row r="59" spans="1:4">
      <c r="A59" s="54"/>
      <c r="B59" s="40"/>
      <c r="C59" s="51"/>
      <c r="D59" s="52"/>
    </row>
    <row r="60" spans="1:4">
      <c r="A60" s="54"/>
      <c r="B60" s="40"/>
      <c r="C60" s="51"/>
      <c r="D60" s="52"/>
    </row>
    <row r="61" spans="1:4">
      <c r="A61" s="54"/>
      <c r="B61" s="40"/>
      <c r="C61" s="51"/>
      <c r="D61" s="52"/>
    </row>
    <row r="62" spans="1:4">
      <c r="A62" s="54"/>
      <c r="B62" s="40"/>
      <c r="C62" s="51"/>
      <c r="D62" s="52"/>
    </row>
    <row r="63" spans="1:4">
      <c r="A63" s="54"/>
      <c r="B63" s="40"/>
      <c r="C63" s="51"/>
      <c r="D63" s="52"/>
    </row>
    <row r="64" spans="1:4">
      <c r="A64" s="54"/>
      <c r="B64" s="40"/>
      <c r="C64" s="51"/>
      <c r="D64" s="52"/>
    </row>
    <row r="65" spans="1:4">
      <c r="A65" s="54"/>
      <c r="B65" s="40"/>
      <c r="C65" s="51"/>
      <c r="D65" s="52"/>
    </row>
    <row r="66" spans="1:4">
      <c r="A66" s="54"/>
      <c r="B66" s="40"/>
      <c r="C66" s="51"/>
      <c r="D66" s="52"/>
    </row>
    <row r="67" spans="1:4">
      <c r="A67" s="54"/>
      <c r="B67" s="40"/>
      <c r="C67" s="51"/>
      <c r="D67" s="52"/>
    </row>
    <row r="68" spans="1:4">
      <c r="A68" s="54"/>
      <c r="B68" s="40"/>
      <c r="C68" s="51"/>
      <c r="D68" s="52"/>
    </row>
    <row r="69" spans="1:4">
      <c r="A69" s="54"/>
      <c r="B69" s="40"/>
      <c r="C69" s="51"/>
      <c r="D69" s="52"/>
    </row>
    <row r="70" spans="1:4">
      <c r="A70" s="54"/>
      <c r="B70" s="40"/>
      <c r="C70" s="51"/>
      <c r="D70" s="52"/>
    </row>
    <row r="71" spans="1:4">
      <c r="A71" s="54"/>
      <c r="B71" s="40"/>
      <c r="C71" s="51"/>
      <c r="D71" s="52"/>
    </row>
    <row r="72" spans="1:4">
      <c r="A72" s="54"/>
      <c r="B72" s="40"/>
      <c r="C72" s="51"/>
      <c r="D72" s="52"/>
    </row>
    <row r="73" spans="1:4">
      <c r="A73" s="54"/>
      <c r="B73" s="40"/>
      <c r="C73" s="51"/>
      <c r="D73" s="52"/>
    </row>
    <row r="74" spans="1:4">
      <c r="A74" s="54"/>
      <c r="B74" s="40"/>
      <c r="C74" s="51"/>
      <c r="D74" s="52"/>
    </row>
    <row r="75" spans="1:4">
      <c r="A75" s="54"/>
      <c r="B75" s="40"/>
      <c r="C75" s="51"/>
      <c r="D75" s="52"/>
    </row>
    <row r="76" spans="1:4">
      <c r="A76" s="54"/>
      <c r="B76" s="40"/>
      <c r="C76" s="51"/>
      <c r="D76" s="52"/>
    </row>
    <row r="77" spans="1:4">
      <c r="A77" s="54"/>
      <c r="B77" s="40"/>
      <c r="C77" s="51"/>
      <c r="D77" s="52"/>
    </row>
    <row r="78" spans="1:4">
      <c r="A78" s="54"/>
      <c r="B78" s="40"/>
      <c r="C78" s="51"/>
      <c r="D78" s="52"/>
    </row>
    <row r="79" spans="1:4">
      <c r="A79" s="54"/>
      <c r="B79" s="40"/>
      <c r="C79" s="51"/>
      <c r="D79" s="52"/>
    </row>
    <row r="80" spans="1:4">
      <c r="A80" s="54"/>
      <c r="B80" s="40"/>
      <c r="C80" s="51"/>
      <c r="D80" s="52"/>
    </row>
    <row r="81" spans="1:4">
      <c r="A81" s="54"/>
      <c r="B81" s="40"/>
      <c r="C81" s="51"/>
      <c r="D81" s="52"/>
    </row>
    <row r="82" spans="1:4">
      <c r="A82" s="54"/>
      <c r="B82" s="40"/>
      <c r="C82" s="51"/>
      <c r="D82" s="52"/>
    </row>
    <row r="83" spans="1:4">
      <c r="A83" s="54"/>
      <c r="B83" s="40"/>
      <c r="C83" s="51"/>
      <c r="D83" s="52"/>
    </row>
    <row r="84" spans="1:4">
      <c r="A84" s="54"/>
      <c r="B84" s="40"/>
      <c r="C84" s="51"/>
      <c r="D84" s="52"/>
    </row>
    <row r="85" spans="1:4">
      <c r="A85" s="54"/>
      <c r="B85" s="40"/>
      <c r="C85" s="51"/>
      <c r="D85" s="52"/>
    </row>
    <row r="86" spans="1:4">
      <c r="A86" s="54"/>
      <c r="B86" s="40"/>
      <c r="C86" s="51"/>
      <c r="D86" s="52"/>
    </row>
    <row r="87" spans="1:4">
      <c r="A87" s="54"/>
      <c r="B87" s="40"/>
      <c r="C87" s="51"/>
      <c r="D87" s="52"/>
    </row>
    <row r="88" spans="1:4">
      <c r="A88" s="54"/>
      <c r="B88" s="40"/>
      <c r="C88" s="51"/>
      <c r="D88" s="52"/>
    </row>
    <row r="89" spans="1:4">
      <c r="A89" s="54"/>
      <c r="B89" s="40"/>
      <c r="C89" s="51"/>
      <c r="D89" s="52"/>
    </row>
    <row r="90" spans="1:4">
      <c r="A90" s="54"/>
      <c r="B90" s="40"/>
      <c r="C90" s="51"/>
      <c r="D90" s="52"/>
    </row>
    <row r="91" spans="1:4">
      <c r="A91" s="54"/>
      <c r="B91" s="40"/>
      <c r="C91" s="51"/>
      <c r="D91" s="52"/>
    </row>
    <row r="92" spans="1:4">
      <c r="A92" s="54"/>
      <c r="B92" s="40"/>
      <c r="C92" s="51"/>
      <c r="D92" s="52"/>
    </row>
    <row r="93" spans="1:4">
      <c r="A93" s="54"/>
      <c r="B93" s="40"/>
      <c r="C93" s="51"/>
      <c r="D93" s="52"/>
    </row>
    <row r="94" spans="1:4">
      <c r="A94" s="54"/>
      <c r="B94" s="40"/>
      <c r="C94" s="51"/>
      <c r="D94" s="52"/>
    </row>
    <row r="95" spans="1:4">
      <c r="A95" s="54"/>
      <c r="B95" s="40"/>
      <c r="C95" s="51"/>
      <c r="D95" s="52"/>
    </row>
    <row r="96" spans="1:4">
      <c r="A96" s="54"/>
      <c r="B96" s="40"/>
      <c r="C96" s="51"/>
      <c r="D96" s="52"/>
    </row>
    <row r="97" spans="1:4">
      <c r="A97" s="54"/>
      <c r="B97" s="40"/>
      <c r="C97" s="51"/>
      <c r="D97" s="52"/>
    </row>
    <row r="98" spans="1:4">
      <c r="A98" s="54"/>
      <c r="B98" s="40"/>
      <c r="C98" s="51"/>
      <c r="D98" s="52"/>
    </row>
    <row r="99" spans="1:4">
      <c r="A99" s="54"/>
      <c r="B99" s="40"/>
      <c r="C99" s="51"/>
      <c r="D99" s="52"/>
    </row>
    <row r="100" spans="1:4">
      <c r="A100" s="54"/>
      <c r="B100" s="40"/>
      <c r="C100" s="51"/>
      <c r="D100" s="52"/>
    </row>
    <row r="101" spans="1:4">
      <c r="A101" s="54"/>
      <c r="B101" s="40"/>
      <c r="C101" s="51"/>
      <c r="D101" s="52"/>
    </row>
  </sheetData>
  <sheetProtection password="CDF3" sheet="1" formatCells="0" formatRows="0" autoFilter="0" objects="1"/>
  <autoFilter ref="A1:D100"/>
  <conditionalFormatting sqref="A1:D1">
    <cfRule type="cellIs" dxfId="4" priority="1" stopIfTrue="1" operator="equal">
      <formula>"Imprimer"</formula>
    </cfRule>
    <cfRule type="cellIs" dxfId="5" priority="2" stopIfTrue="1" operator="equal">
      <formula>"En cours"</formula>
    </cfRule>
  </conditionalFormatting>
  <dataValidations count="1">
    <dataValidation type="list" allowBlank="1" showInputMessage="1" showErrorMessage="1" sqref="B2 B3:B101">
      <formula1>Clients</formula1>
    </dataValidation>
  </dataValidations>
  <pageMargins left="0.75" right="0.75" top="1" bottom="1" header="0.509027777777778" footer="0.509027777777778"/>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Excel iOS</Application>
  <HeadingPairs>
    <vt:vector size="2" baseType="variant">
      <vt:variant>
        <vt:lpstr>工作表</vt:lpstr>
      </vt:variant>
      <vt:variant>
        <vt:i4>12</vt:i4>
      </vt:variant>
    </vt:vector>
  </HeadingPairs>
  <TitlesOfParts>
    <vt:vector size="12" baseType="lpstr">
      <vt:lpstr>Start</vt:lpstr>
      <vt:lpstr>Clients</vt:lpstr>
      <vt:lpstr>Factures</vt:lpstr>
      <vt:lpstr>Archives</vt:lpstr>
      <vt:lpstr>Stats</vt:lpstr>
      <vt:lpstr>Tickets</vt:lpstr>
      <vt:lpstr>Reliquats</vt:lpstr>
      <vt:lpstr>Temp</vt:lpstr>
      <vt:lpstr>Notes</vt:lpstr>
      <vt:lpstr>Achats</vt:lpstr>
      <vt:lpstr>Set</vt:lpstr>
      <vt:lpstr>Lang</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AsusC10</dc:creator>
  <cp:lastModifiedBy>One10</cp:lastModifiedBy>
  <cp:revision>1</cp:revision>
  <dcterms:created xsi:type="dcterms:W3CDTF">2016-01-01T13:56:00Z</dcterms:created>
  <dcterms:modified xsi:type="dcterms:W3CDTF">2026-02-14T05:59:38Z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KSOProductBuildVer">
    <vt:lpwstr>1036-10.1.0.5674</vt:lpwstr>
  </property>
</Properties>
</file>